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225" windowWidth="12030" windowHeight="9615" tabRatio="763" activeTab="1"/>
  </bookViews>
  <sheets>
    <sheet name="Cantidad_Obra" sheetId="1" r:id="rId1"/>
    <sheet name="Presupuesto Alc" sheetId="2" r:id="rId2"/>
  </sheets>
  <definedNames>
    <definedName name="Nivelacion" comment="Contiene los datos depurados resultado de la nivelaci?n ">#REF!</definedName>
  </definedNames>
  <calcPr fullCalcOnLoad="1"/>
</workbook>
</file>

<file path=xl/sharedStrings.xml><?xml version="1.0" encoding="utf-8"?>
<sst xmlns="http://schemas.openxmlformats.org/spreadsheetml/2006/main" count="219" uniqueCount="115">
  <si>
    <t>Material</t>
  </si>
  <si>
    <t>m</t>
  </si>
  <si>
    <t xml:space="preserve"> </t>
  </si>
  <si>
    <t>POZOS</t>
  </si>
  <si>
    <t>Inclinacion de taludes</t>
  </si>
  <si>
    <t>0-3</t>
  </si>
  <si>
    <t>0-6</t>
  </si>
  <si>
    <t>Relleno compactado</t>
  </si>
  <si>
    <t>Vertical</t>
  </si>
  <si>
    <t>Relleno sin compactar</t>
  </si>
  <si>
    <t>Horizontal</t>
  </si>
  <si>
    <t>Esponjamiento para desalojo</t>
  </si>
  <si>
    <t>adicional</t>
  </si>
  <si>
    <t>ALTURA</t>
  </si>
  <si>
    <t>DATOS SECCION 1</t>
  </si>
  <si>
    <t>DATOS SECCION 2</t>
  </si>
  <si>
    <t>EXCAVACION</t>
  </si>
  <si>
    <t>PROFUN.</t>
  </si>
  <si>
    <t>DATOS PARCIALES SECCION 1</t>
  </si>
  <si>
    <t>DATOS PARCIALES SECCION 2</t>
  </si>
  <si>
    <t>A</t>
  </si>
  <si>
    <t>B</t>
  </si>
  <si>
    <t>Profund.</t>
  </si>
  <si>
    <t>Ancho</t>
  </si>
  <si>
    <t>TOTAL</t>
  </si>
  <si>
    <t>MEDIA</t>
  </si>
  <si>
    <t>Profundidad</t>
  </si>
  <si>
    <t>L</t>
  </si>
  <si>
    <t>L1</t>
  </si>
  <si>
    <t>L2</t>
  </si>
  <si>
    <t>0-2</t>
  </si>
  <si>
    <t>2-4</t>
  </si>
  <si>
    <t>4-6</t>
  </si>
  <si>
    <t>Menor</t>
  </si>
  <si>
    <t>Mayor</t>
  </si>
  <si>
    <t>m3</t>
  </si>
  <si>
    <t>Horas</t>
  </si>
  <si>
    <t>Replanteo</t>
  </si>
  <si>
    <t>Km</t>
  </si>
  <si>
    <t>Excavación a mano en Suelo sin clasificar. Profundidad entre 0 y 2 m</t>
  </si>
  <si>
    <t>M3</t>
  </si>
  <si>
    <t>Excavación a mano en Suelo sin clasificar. Profundidad entre 2 y 4 m</t>
  </si>
  <si>
    <t>Abatimiento del nivel freático</t>
  </si>
  <si>
    <t>Hora</t>
  </si>
  <si>
    <t>Excavación mecanica en suelo sin clasificar de 0 a 2 m de profundidad.</t>
  </si>
  <si>
    <t>Excavación mecanica en suelo sin clasificar de 2 a 4 m. de profundidad.</t>
  </si>
  <si>
    <t>Tapado de zanjas con maquina</t>
  </si>
  <si>
    <t>Tapado manual de zanjas</t>
  </si>
  <si>
    <t>Cargada de material a mano</t>
  </si>
  <si>
    <t>Cargada de material a maquina</t>
  </si>
  <si>
    <t>Transporte de material hasta 5km</t>
  </si>
  <si>
    <t>Entibado discontinuo</t>
  </si>
  <si>
    <t>m2</t>
  </si>
  <si>
    <t>Material de reposicion (con esponjamiento)</t>
  </si>
  <si>
    <t>400p</t>
  </si>
  <si>
    <t>CODIGO</t>
  </si>
  <si>
    <t>ITEM</t>
  </si>
  <si>
    <t>R U B R O</t>
  </si>
  <si>
    <t>UNIDAD</t>
  </si>
  <si>
    <t>CANTIDAD</t>
  </si>
  <si>
    <t>P. UNITARIO EN DOLARES</t>
  </si>
  <si>
    <t>P. TOTAL EN DOLARES</t>
  </si>
  <si>
    <t>u</t>
  </si>
  <si>
    <t>PRESUPUESTO REFERENCIAL</t>
  </si>
  <si>
    <t>TUBERIA</t>
  </si>
  <si>
    <t>Longitud</t>
  </si>
  <si>
    <t>ALTURAS POZOS</t>
  </si>
  <si>
    <t>CLASIFICACIÓN DEL TERRENO</t>
  </si>
  <si>
    <t>% Relleno Compatado</t>
  </si>
  <si>
    <t>% Relleno sin compactar</t>
  </si>
  <si>
    <t>% Material de Reposicion</t>
  </si>
  <si>
    <t>Sin Clasificar a maquina</t>
  </si>
  <si>
    <t>Sin Clasificar a mano (rasanteo)</t>
  </si>
  <si>
    <t>Tierra</t>
  </si>
  <si>
    <t>Abatimiento de Nivel Freatico</t>
  </si>
  <si>
    <t>LONGITUDES AUXILIAR</t>
  </si>
  <si>
    <t>EXCAVACIONES POR PROFUNDIDADES</t>
  </si>
  <si>
    <t>Codigo Tipo vía</t>
  </si>
  <si>
    <t>Codigo tipo de via</t>
  </si>
  <si>
    <t>Diametros</t>
  </si>
  <si>
    <t>Relleno Total</t>
  </si>
  <si>
    <t>Relleno Compactado</t>
  </si>
  <si>
    <t>Material de reposición</t>
  </si>
  <si>
    <t>Cargada de Material</t>
  </si>
  <si>
    <t>Transporte de Materiales</t>
  </si>
  <si>
    <t>Movimiento de Tierras</t>
  </si>
  <si>
    <t>PVC</t>
  </si>
  <si>
    <t>540p</t>
  </si>
  <si>
    <t>Materiales</t>
  </si>
  <si>
    <t xml:space="preserve">SUBTOTAL </t>
  </si>
  <si>
    <t>SUBTOTAL</t>
  </si>
  <si>
    <t>12% IVA</t>
  </si>
  <si>
    <t>Excavación mecanica en suelo sin clasificar de 0 a 2 m de profundidad,</t>
  </si>
  <si>
    <t>Replanteo y nivelación</t>
  </si>
  <si>
    <t>Excavación a mano en Suelo sin clasificar, Profundidad entre 0 y 2 m</t>
  </si>
  <si>
    <t>Excavación a mano en Suelo sin clasificar, Profundidad entre 2 y 4 m</t>
  </si>
  <si>
    <t>Abatimiento del nivel freatico</t>
  </si>
  <si>
    <t>Excavación mecanica en suelo sin clasificar de 2 a 4 m de profundidad,</t>
  </si>
  <si>
    <t>Relleno compactado con equipo liviano</t>
  </si>
  <si>
    <t>Cargada de Material a maquina</t>
  </si>
  <si>
    <t>Entibado Discontinuo</t>
  </si>
  <si>
    <t>Pozo de revision de h=0 a 2,0 m, Tapa y Brocal tipo A</t>
  </si>
  <si>
    <t>Pozo de revision de h=0 a 2,5 m, Tapa y Brocal tipo A</t>
  </si>
  <si>
    <t>Material de Reposicion (Incluye esponjamiento)</t>
  </si>
  <si>
    <t>Colocacion Tuberia PVC Alcant. D=540 mm</t>
  </si>
  <si>
    <t>Colocacion Tuberia PVC Alcant. D=335 mm</t>
  </si>
  <si>
    <t>Pozo de revision de h=0 a 3,0 m, Tapa y Brocal tipo A</t>
  </si>
  <si>
    <t>Colocacion Tuberia PVC Alcant. D=400 mm</t>
  </si>
  <si>
    <t>Sum, Tuberia PVC para Alcant, U/E DNE=540 mm (dimin= 500 mm) serie 5, Tipo B (Inc. Sello Elastomérico)</t>
  </si>
  <si>
    <t>Sum, Tuberia PVC para Alcant, U/E DNE=400 mm (dimin= 364 mm) serie 5, Tipo B (Inc. Sello Elastomérico)</t>
  </si>
  <si>
    <t>Sum, Tuberia PVC para Alcant, U/E DNE=335 mm (dimin= 300 mm)serie 5, Tipo B (Inc. Sello Elastomérico)</t>
  </si>
  <si>
    <t>335p</t>
  </si>
  <si>
    <t>Tipo Capa rodadura</t>
  </si>
  <si>
    <t>Tipo capa rodadura</t>
  </si>
  <si>
    <t>se considera el 20% el resto material de sitio</t>
  </si>
</sst>
</file>

<file path=xl/styles.xml><?xml version="1.0" encoding="utf-8"?>
<styleSheet xmlns="http://schemas.openxmlformats.org/spreadsheetml/2006/main">
  <numFmts count="6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_ &quot;C$&quot;\ * #,##0_ ;_ &quot;C$&quot;\ * \-#,##0_ ;_ &quot;C$&quot;\ * &quot;-&quot;_ ;_ @_ "/>
    <numFmt numFmtId="187" formatCode="_ &quot;C$&quot;\ * #,##0.00_ ;_ &quot;C$&quot;\ * \-#,##0.00_ ;_ &quot;C$&quot;\ * &quot;-&quot;??_ ;_ @_ "/>
    <numFmt numFmtId="188" formatCode="#,##0.000"/>
    <numFmt numFmtId="189" formatCode="0\+000.00"/>
    <numFmt numFmtId="190" formatCode="0.000"/>
    <numFmt numFmtId="191" formatCode="0.0"/>
    <numFmt numFmtId="192" formatCode="_-* #,##0.00_-;\-* #,##0.00_-;_-* &quot;-&quot;??_-;_-@_-"/>
    <numFmt numFmtId="193" formatCode="mmmm\-yyyy"/>
    <numFmt numFmtId="194" formatCode="General_)"/>
    <numFmt numFmtId="195" formatCode="#,##0.0_);\(#,##0.0\)"/>
    <numFmt numFmtId="196" formatCode="0_)"/>
    <numFmt numFmtId="197" formatCode="&quot;min Abscisa=&quot;0.00"/>
    <numFmt numFmtId="198" formatCode="&quot;max abscisa=&quot;0.00"/>
    <numFmt numFmtId="199" formatCode="&quot;cota iniciol=&quot;0.00"/>
    <numFmt numFmtId="200" formatCode="&quot;cota maxima=&quot;0.00"/>
    <numFmt numFmtId="201" formatCode="&quot;cota minima=&quot;0.00"/>
    <numFmt numFmtId="202" formatCode="&quot;L. HORIZONTAL&quot;\ 0"/>
    <numFmt numFmtId="203" formatCode="&quot;T&quot;\ 0"/>
    <numFmt numFmtId="204" formatCode="&quot;D&quot;\ 0"/>
    <numFmt numFmtId="205" formatCode="0.0000"/>
    <numFmt numFmtId="206" formatCode="0\ &quot;Años&quot;"/>
    <numFmt numFmtId="207" formatCode="0.00&quot;º&quot;"/>
    <numFmt numFmtId="208" formatCode="0.00000"/>
    <numFmt numFmtId="209" formatCode="0\ &quot;hab/Ha&quot;"/>
    <numFmt numFmtId="210" formatCode="&quot;Densidad&quot;\ 0"/>
    <numFmt numFmtId="211" formatCode="0\ &quot;m&quot;"/>
    <numFmt numFmtId="212" formatCode="#,##0.0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33" borderId="10" xfId="0" applyFont="1" applyFill="1" applyBorder="1" applyAlignment="1">
      <alignment horizontal="centerContinuous"/>
    </xf>
    <xf numFmtId="0" fontId="0" fillId="33" borderId="11" xfId="0" applyFont="1" applyFill="1" applyBorder="1" applyAlignment="1">
      <alignment horizontal="centerContinuous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 horizontal="centerContinuous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4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4" fontId="0" fillId="33" borderId="16" xfId="0" applyNumberFormat="1" applyFont="1" applyFill="1" applyBorder="1" applyAlignment="1" applyProtection="1">
      <alignment/>
      <protection locked="0"/>
    </xf>
    <xf numFmtId="4" fontId="0" fillId="33" borderId="13" xfId="0" applyNumberFormat="1" applyFont="1" applyFill="1" applyBorder="1" applyAlignment="1" applyProtection="1">
      <alignment/>
      <protection locked="0"/>
    </xf>
    <xf numFmtId="4" fontId="0" fillId="33" borderId="15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33" borderId="14" xfId="0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4" fontId="11" fillId="33" borderId="10" xfId="0" applyNumberFormat="1" applyFont="1" applyFill="1" applyBorder="1" applyAlignment="1" applyProtection="1">
      <alignment/>
      <protection locked="0"/>
    </xf>
    <xf numFmtId="0" fontId="8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4" fontId="11" fillId="34" borderId="10" xfId="0" applyNumberFormat="1" applyFont="1" applyFill="1" applyBorder="1" applyAlignment="1" applyProtection="1">
      <alignment vertical="center"/>
      <protection locked="0"/>
    </xf>
    <xf numFmtId="0" fontId="8" fillId="34" borderId="14" xfId="0" applyFont="1" applyFill="1" applyBorder="1" applyAlignment="1">
      <alignment vertical="center"/>
    </xf>
    <xf numFmtId="4" fontId="11" fillId="34" borderId="14" xfId="0" applyNumberFormat="1" applyFont="1" applyFill="1" applyBorder="1" applyAlignment="1" applyProtection="1">
      <alignment vertical="center"/>
      <protection locked="0"/>
    </xf>
    <xf numFmtId="4" fontId="5" fillId="33" borderId="0" xfId="0" applyNumberFormat="1" applyFont="1" applyFill="1" applyAlignment="1">
      <alignment vertical="center"/>
    </xf>
    <xf numFmtId="4" fontId="0" fillId="33" borderId="12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0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9" fontId="3" fillId="0" borderId="12" xfId="55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9" fontId="3" fillId="0" borderId="29" xfId="55" applyFont="1" applyFill="1" applyBorder="1" applyAlignment="1">
      <alignment/>
    </xf>
    <xf numFmtId="1" fontId="4" fillId="0" borderId="22" xfId="0" applyNumberFormat="1" applyFont="1" applyFill="1" applyBorder="1" applyAlignment="1">
      <alignment horizontal="center"/>
    </xf>
    <xf numFmtId="9" fontId="3" fillId="0" borderId="22" xfId="0" applyNumberFormat="1" applyFont="1" applyFill="1" applyBorder="1" applyAlignment="1">
      <alignment horizontal="left"/>
    </xf>
    <xf numFmtId="9" fontId="3" fillId="0" borderId="22" xfId="55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3" fillId="0" borderId="10" xfId="55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left"/>
    </xf>
    <xf numFmtId="9" fontId="3" fillId="0" borderId="0" xfId="55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23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Continuous"/>
    </xf>
    <xf numFmtId="9" fontId="4" fillId="0" borderId="0" xfId="55" applyFont="1" applyFill="1" applyAlignment="1">
      <alignment vertical="center"/>
    </xf>
    <xf numFmtId="3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9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26" xfId="0" applyFont="1" applyFill="1" applyBorder="1" applyAlignment="1" quotePrefix="1">
      <alignment horizont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8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 quotePrefix="1">
      <alignment horizontal="center"/>
    </xf>
    <xf numFmtId="0" fontId="3" fillId="0" borderId="44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40" xfId="0" applyNumberFormat="1" applyFont="1" applyFill="1" applyBorder="1" applyAlignment="1">
      <alignment horizontal="center"/>
    </xf>
    <xf numFmtId="4" fontId="3" fillId="0" borderId="27" xfId="0" applyNumberFormat="1" applyFont="1" applyFill="1" applyBorder="1" applyAlignment="1">
      <alignment/>
    </xf>
    <xf numFmtId="3" fontId="3" fillId="0" borderId="51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left"/>
    </xf>
    <xf numFmtId="9" fontId="3" fillId="0" borderId="27" xfId="55" applyFont="1" applyFill="1" applyBorder="1" applyAlignment="1">
      <alignment horizontal="right"/>
    </xf>
    <xf numFmtId="4" fontId="3" fillId="0" borderId="52" xfId="0" applyNumberFormat="1" applyFont="1" applyFill="1" applyBorder="1" applyAlignment="1">
      <alignment/>
    </xf>
    <xf numFmtId="4" fontId="3" fillId="0" borderId="40" xfId="0" applyNumberFormat="1" applyFont="1" applyFill="1" applyBorder="1" applyAlignment="1">
      <alignment/>
    </xf>
    <xf numFmtId="3" fontId="3" fillId="0" borderId="39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4" fontId="3" fillId="0" borderId="53" xfId="0" applyNumberFormat="1" applyFont="1" applyFill="1" applyBorder="1" applyAlignment="1">
      <alignment/>
    </xf>
    <xf numFmtId="4" fontId="3" fillId="0" borderId="53" xfId="0" applyNumberFormat="1" applyFont="1" applyFill="1" applyBorder="1" applyAlignment="1">
      <alignment horizontal="center"/>
    </xf>
    <xf numFmtId="4" fontId="3" fillId="0" borderId="54" xfId="0" applyNumberFormat="1" applyFont="1" applyFill="1" applyBorder="1" applyAlignment="1">
      <alignment/>
    </xf>
    <xf numFmtId="4" fontId="3" fillId="0" borderId="55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190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35" borderId="0" xfId="0" applyFont="1" applyFill="1" applyAlignment="1">
      <alignment/>
    </xf>
    <xf numFmtId="0" fontId="9" fillId="33" borderId="26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Continuous"/>
    </xf>
    <xf numFmtId="0" fontId="9" fillId="33" borderId="27" xfId="0" applyFont="1" applyFill="1" applyBorder="1" applyAlignment="1">
      <alignment horizontal="center"/>
    </xf>
    <xf numFmtId="0" fontId="6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0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0" fontId="0" fillId="33" borderId="0" xfId="0" applyFont="1" applyFill="1" applyAlignment="1">
      <alignment horizontal="left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Continuous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Continuous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194" fontId="0" fillId="33" borderId="0" xfId="0" applyNumberFormat="1" applyFont="1" applyFill="1" applyAlignment="1">
      <alignment/>
    </xf>
    <xf numFmtId="194" fontId="0" fillId="33" borderId="26" xfId="0" applyNumberFormat="1" applyFont="1" applyFill="1" applyBorder="1" applyAlignment="1">
      <alignment horizontal="center"/>
    </xf>
    <xf numFmtId="37" fontId="0" fillId="33" borderId="16" xfId="0" applyNumberFormat="1" applyFont="1" applyFill="1" applyBorder="1" applyAlignment="1">
      <alignment horizontal="center"/>
    </xf>
    <xf numFmtId="4" fontId="0" fillId="33" borderId="16" xfId="0" applyNumberFormat="1" applyFont="1" applyFill="1" applyBorder="1" applyAlignment="1">
      <alignment/>
    </xf>
    <xf numFmtId="194" fontId="0" fillId="33" borderId="27" xfId="0" applyNumberFormat="1" applyFont="1" applyFill="1" applyBorder="1" applyAlignment="1">
      <alignment horizontal="center"/>
    </xf>
    <xf numFmtId="37" fontId="0" fillId="33" borderId="13" xfId="0" applyNumberFormat="1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96" fontId="0" fillId="33" borderId="26" xfId="0" applyNumberFormat="1" applyFont="1" applyFill="1" applyBorder="1" applyAlignment="1">
      <alignment horizontal="center"/>
    </xf>
    <xf numFmtId="37" fontId="0" fillId="33" borderId="10" xfId="0" applyNumberFormat="1" applyFont="1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4" fontId="11" fillId="33" borderId="12" xfId="0" applyNumberFormat="1" applyFont="1" applyFill="1" applyBorder="1" applyAlignment="1">
      <alignment/>
    </xf>
    <xf numFmtId="196" fontId="0" fillId="33" borderId="28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/>
    </xf>
    <xf numFmtId="196" fontId="0" fillId="33" borderId="13" xfId="0" applyNumberFormat="1" applyFont="1" applyFill="1" applyBorder="1" applyAlignment="1">
      <alignment horizontal="center"/>
    </xf>
    <xf numFmtId="196" fontId="0" fillId="33" borderId="15" xfId="0" applyNumberFormat="1" applyFont="1" applyFill="1" applyBorder="1" applyAlignment="1">
      <alignment horizontal="center"/>
    </xf>
    <xf numFmtId="37" fontId="0" fillId="33" borderId="15" xfId="0" applyNumberFormat="1" applyFont="1" applyFill="1" applyBorder="1" applyAlignment="1">
      <alignment horizontal="center"/>
    </xf>
    <xf numFmtId="196" fontId="0" fillId="33" borderId="27" xfId="0" applyNumberFormat="1" applyFont="1" applyFill="1" applyBorder="1" applyAlignment="1">
      <alignment horizontal="center"/>
    </xf>
    <xf numFmtId="37" fontId="0" fillId="33" borderId="0" xfId="0" applyNumberFormat="1" applyFont="1" applyFill="1" applyAlignment="1">
      <alignment/>
    </xf>
    <xf numFmtId="37" fontId="0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 applyProtection="1">
      <alignment/>
      <protection locked="0"/>
    </xf>
    <xf numFmtId="194" fontId="5" fillId="33" borderId="0" xfId="0" applyNumberFormat="1" applyFont="1" applyFill="1" applyAlignment="1">
      <alignment vertical="center"/>
    </xf>
    <xf numFmtId="196" fontId="8" fillId="34" borderId="26" xfId="0" applyNumberFormat="1" applyFont="1" applyFill="1" applyBorder="1" applyAlignment="1">
      <alignment horizontal="center" vertical="center"/>
    </xf>
    <xf numFmtId="37" fontId="8" fillId="34" borderId="10" xfId="0" applyNumberFormat="1" applyFont="1" applyFill="1" applyBorder="1" applyAlignment="1">
      <alignment vertical="center"/>
    </xf>
    <xf numFmtId="0" fontId="11" fillId="34" borderId="10" xfId="0" applyFont="1" applyFill="1" applyBorder="1" applyAlignment="1">
      <alignment vertical="center"/>
    </xf>
    <xf numFmtId="4" fontId="11" fillId="34" borderId="11" xfId="0" applyNumberFormat="1" applyFont="1" applyFill="1" applyBorder="1" applyAlignment="1">
      <alignment vertical="center"/>
    </xf>
    <xf numFmtId="196" fontId="8" fillId="34" borderId="27" xfId="0" applyNumberFormat="1" applyFont="1" applyFill="1" applyBorder="1" applyAlignment="1">
      <alignment horizontal="center" vertical="center"/>
    </xf>
    <xf numFmtId="37" fontId="8" fillId="34" borderId="0" xfId="0" applyNumberFormat="1" applyFont="1" applyFill="1" applyAlignment="1">
      <alignment vertical="center"/>
    </xf>
    <xf numFmtId="0" fontId="8" fillId="34" borderId="0" xfId="0" applyFont="1" applyFill="1" applyAlignment="1">
      <alignment vertical="center"/>
    </xf>
    <xf numFmtId="4" fontId="11" fillId="34" borderId="0" xfId="0" applyNumberFormat="1" applyFont="1" applyFill="1" applyAlignment="1" applyProtection="1">
      <alignment vertical="center"/>
      <protection locked="0"/>
    </xf>
    <xf numFmtId="4" fontId="11" fillId="34" borderId="12" xfId="0" applyNumberFormat="1" applyFont="1" applyFill="1" applyBorder="1" applyAlignment="1">
      <alignment vertical="center"/>
    </xf>
    <xf numFmtId="196" fontId="8" fillId="34" borderId="28" xfId="0" applyNumberFormat="1" applyFont="1" applyFill="1" applyBorder="1" applyAlignment="1">
      <alignment horizontal="center" vertical="center"/>
    </xf>
    <xf numFmtId="37" fontId="8" fillId="34" borderId="14" xfId="0" applyNumberFormat="1" applyFont="1" applyFill="1" applyBorder="1" applyAlignment="1">
      <alignment vertical="center"/>
    </xf>
    <xf numFmtId="4" fontId="11" fillId="34" borderId="29" xfId="0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2:BG185"/>
  <sheetViews>
    <sheetView zoomScale="85" zoomScaleNormal="85" zoomScalePageLayoutView="0" workbookViewId="0" topLeftCell="A1">
      <pane ySplit="16" topLeftCell="A17" activePane="bottomLeft" state="frozen"/>
      <selection pane="topLeft" activeCell="B1" sqref="B1"/>
      <selection pane="bottomLeft" activeCell="R42" sqref="R42"/>
    </sheetView>
  </sheetViews>
  <sheetFormatPr defaultColWidth="11.421875" defaultRowHeight="12.75"/>
  <cols>
    <col min="1" max="1" width="11.421875" style="21" customWidth="1"/>
    <col min="2" max="2" width="3.421875" style="5" customWidth="1"/>
    <col min="3" max="3" width="3.7109375" style="5" customWidth="1"/>
    <col min="4" max="4" width="4.57421875" style="5" customWidth="1"/>
    <col min="5" max="9" width="7.7109375" style="5" customWidth="1"/>
    <col min="10" max="10" width="8.8515625" style="5" customWidth="1"/>
    <col min="11" max="12" width="10.7109375" style="5" customWidth="1"/>
    <col min="13" max="13" width="9.7109375" style="5" customWidth="1"/>
    <col min="14" max="14" width="9.57421875" style="21" customWidth="1"/>
    <col min="15" max="15" width="11.7109375" style="5" bestFit="1" customWidth="1"/>
    <col min="16" max="17" width="10.7109375" style="5" customWidth="1"/>
    <col min="18" max="18" width="10.421875" style="5" customWidth="1"/>
    <col min="19" max="19" width="13.00390625" style="5" bestFit="1" customWidth="1"/>
    <col min="20" max="20" width="9.7109375" style="5" customWidth="1"/>
    <col min="21" max="24" width="8.7109375" style="5" customWidth="1"/>
    <col min="25" max="25" width="13.8515625" style="5" customWidth="1"/>
    <col min="26" max="26" width="13.8515625" style="5" hidden="1" customWidth="1"/>
    <col min="27" max="29" width="13.8515625" style="5" customWidth="1"/>
    <col min="30" max="30" width="13.8515625" style="5" hidden="1" customWidth="1"/>
    <col min="31" max="48" width="13.8515625" style="5" customWidth="1"/>
    <col min="49" max="50" width="11.421875" style="5" customWidth="1"/>
    <col min="51" max="51" width="15.28125" style="5" customWidth="1"/>
    <col min="52" max="52" width="14.28125" style="5" customWidth="1"/>
    <col min="53" max="53" width="11.421875" style="5" customWidth="1"/>
    <col min="54" max="54" width="13.140625" style="5" customWidth="1"/>
    <col min="55" max="55" width="15.28125" style="5" customWidth="1"/>
    <col min="56" max="16384" width="11.421875" style="5" customWidth="1"/>
  </cols>
  <sheetData>
    <row r="2" spans="5:14" ht="11.25">
      <c r="E2" s="49" t="s">
        <v>67</v>
      </c>
      <c r="F2" s="50"/>
      <c r="G2" s="50"/>
      <c r="H2" s="51"/>
      <c r="J2" s="52" t="s">
        <v>77</v>
      </c>
      <c r="K2" s="52" t="s">
        <v>113</v>
      </c>
      <c r="L2" s="52" t="s">
        <v>68</v>
      </c>
      <c r="M2" s="52" t="s">
        <v>69</v>
      </c>
      <c r="N2" s="52" t="s">
        <v>70</v>
      </c>
    </row>
    <row r="3" spans="5:14" ht="11.25">
      <c r="E3" s="53"/>
      <c r="F3" s="54"/>
      <c r="G3" s="54"/>
      <c r="H3" s="55">
        <f>SUM(H4:H6)</f>
        <v>1</v>
      </c>
      <c r="J3" s="56"/>
      <c r="K3" s="56"/>
      <c r="L3" s="56"/>
      <c r="M3" s="56"/>
      <c r="N3" s="56"/>
    </row>
    <row r="4" spans="5:14" ht="11.25">
      <c r="E4" s="57" t="s">
        <v>71</v>
      </c>
      <c r="F4" s="54"/>
      <c r="G4" s="54"/>
      <c r="H4" s="58">
        <v>0.9</v>
      </c>
      <c r="J4" s="35"/>
      <c r="K4" s="35"/>
      <c r="L4" s="35"/>
      <c r="M4" s="35"/>
      <c r="N4" s="35"/>
    </row>
    <row r="5" spans="5:14" ht="11.25">
      <c r="E5" s="59" t="s">
        <v>72</v>
      </c>
      <c r="F5" s="60"/>
      <c r="G5" s="60"/>
      <c r="H5" s="61">
        <v>0.1</v>
      </c>
      <c r="J5" s="62">
        <v>1</v>
      </c>
      <c r="K5" s="63" t="s">
        <v>73</v>
      </c>
      <c r="L5" s="64">
        <v>0.9</v>
      </c>
      <c r="M5" s="64">
        <f>1-L5</f>
        <v>0.09999999999999998</v>
      </c>
      <c r="N5" s="64">
        <v>0.8</v>
      </c>
    </row>
    <row r="6" spans="5:14" ht="11.25">
      <c r="E6" s="65"/>
      <c r="F6" s="65"/>
      <c r="G6" s="65"/>
      <c r="H6" s="66"/>
      <c r="J6" s="67"/>
      <c r="K6" s="68"/>
      <c r="L6" s="69"/>
      <c r="M6" s="69"/>
      <c r="N6" s="69"/>
    </row>
    <row r="7" spans="3:15" ht="11.25">
      <c r="C7" s="4"/>
      <c r="D7" s="70" t="s">
        <v>74</v>
      </c>
      <c r="F7" s="70"/>
      <c r="G7" s="70"/>
      <c r="H7" s="70">
        <v>8</v>
      </c>
      <c r="I7" s="70" t="s">
        <v>36</v>
      </c>
      <c r="J7" s="4"/>
      <c r="K7" s="71" t="s">
        <v>4</v>
      </c>
      <c r="L7" s="72"/>
      <c r="M7" s="73"/>
      <c r="O7" s="70"/>
    </row>
    <row r="8" spans="3:15" ht="11.25">
      <c r="C8" s="70"/>
      <c r="D8" s="70" t="s">
        <v>11</v>
      </c>
      <c r="F8" s="70"/>
      <c r="G8" s="70"/>
      <c r="H8" s="74">
        <v>0.3</v>
      </c>
      <c r="I8" s="70" t="s">
        <v>12</v>
      </c>
      <c r="J8" s="4"/>
      <c r="K8" s="75" t="s">
        <v>30</v>
      </c>
      <c r="L8" s="76" t="s">
        <v>5</v>
      </c>
      <c r="M8" s="77" t="s">
        <v>6</v>
      </c>
      <c r="O8" s="78"/>
    </row>
    <row r="9" spans="3:15" ht="11.25">
      <c r="C9" s="70"/>
      <c r="J9" s="4"/>
      <c r="K9" s="79">
        <v>8</v>
      </c>
      <c r="L9" s="79">
        <v>6</v>
      </c>
      <c r="M9" s="79">
        <v>4</v>
      </c>
      <c r="N9" s="39" t="s">
        <v>8</v>
      </c>
      <c r="O9" s="78"/>
    </row>
    <row r="10" spans="4:14" ht="11.25">
      <c r="D10" s="70"/>
      <c r="H10" s="70"/>
      <c r="K10" s="80">
        <v>1</v>
      </c>
      <c r="L10" s="80">
        <v>1</v>
      </c>
      <c r="M10" s="80">
        <v>1</v>
      </c>
      <c r="N10" s="40" t="s">
        <v>10</v>
      </c>
    </row>
    <row r="11" spans="13:42" ht="11.25">
      <c r="M11" s="81"/>
      <c r="N11" s="82"/>
      <c r="O11" s="81"/>
      <c r="S11" s="81"/>
      <c r="T11" s="81"/>
      <c r="V11" s="83"/>
      <c r="AP11" s="83"/>
    </row>
    <row r="12" ht="12" thickBot="1"/>
    <row r="13" spans="1:59" ht="12.75" customHeight="1">
      <c r="A13" s="84"/>
      <c r="B13" s="37"/>
      <c r="C13" s="37"/>
      <c r="D13" s="37"/>
      <c r="E13" s="85"/>
      <c r="F13" s="86"/>
      <c r="G13" s="87" t="s">
        <v>66</v>
      </c>
      <c r="H13" s="88"/>
      <c r="I13" s="89" t="s">
        <v>13</v>
      </c>
      <c r="J13" s="90" t="s">
        <v>64</v>
      </c>
      <c r="K13" s="87"/>
      <c r="L13" s="87"/>
      <c r="M13" s="87"/>
      <c r="N13" s="91" t="s">
        <v>78</v>
      </c>
      <c r="O13" s="91" t="s">
        <v>112</v>
      </c>
      <c r="P13" s="91" t="s">
        <v>68</v>
      </c>
      <c r="Q13" s="91" t="s">
        <v>69</v>
      </c>
      <c r="R13" s="92" t="s">
        <v>70</v>
      </c>
      <c r="S13" s="93" t="s">
        <v>80</v>
      </c>
      <c r="T13" s="94" t="s">
        <v>81</v>
      </c>
      <c r="U13" s="94" t="s">
        <v>9</v>
      </c>
      <c r="V13" s="94" t="s">
        <v>82</v>
      </c>
      <c r="W13" s="94" t="s">
        <v>83</v>
      </c>
      <c r="X13" s="95" t="s">
        <v>84</v>
      </c>
      <c r="Y13" s="41" t="s">
        <v>14</v>
      </c>
      <c r="Z13" s="42"/>
      <c r="AA13" s="42"/>
      <c r="AB13" s="42"/>
      <c r="AC13" s="41" t="s">
        <v>15</v>
      </c>
      <c r="AD13" s="42"/>
      <c r="AE13" s="42"/>
      <c r="AF13" s="43"/>
      <c r="AG13" s="96" t="s">
        <v>16</v>
      </c>
      <c r="AH13" s="97" t="s">
        <v>17</v>
      </c>
      <c r="AI13" s="90" t="s">
        <v>18</v>
      </c>
      <c r="AJ13" s="87"/>
      <c r="AK13" s="87"/>
      <c r="AL13" s="87"/>
      <c r="AM13" s="87"/>
      <c r="AN13" s="87"/>
      <c r="AO13" s="87"/>
      <c r="AP13" s="87"/>
      <c r="AQ13" s="98"/>
      <c r="AR13" s="90" t="s">
        <v>19</v>
      </c>
      <c r="AS13" s="87"/>
      <c r="AT13" s="87"/>
      <c r="AU13" s="87"/>
      <c r="AV13" s="87"/>
      <c r="AW13" s="87"/>
      <c r="AX13" s="87"/>
      <c r="AY13" s="87"/>
      <c r="AZ13" s="98"/>
      <c r="BA13" s="90" t="s">
        <v>75</v>
      </c>
      <c r="BB13" s="87"/>
      <c r="BC13" s="98"/>
      <c r="BD13" s="90" t="s">
        <v>76</v>
      </c>
      <c r="BE13" s="87"/>
      <c r="BF13" s="87"/>
      <c r="BG13" s="98"/>
    </row>
    <row r="14" spans="1:59" ht="12.75" customHeight="1">
      <c r="A14" s="84"/>
      <c r="B14" s="37"/>
      <c r="C14" s="37"/>
      <c r="D14" s="37"/>
      <c r="E14" s="99"/>
      <c r="F14" s="100"/>
      <c r="G14" s="101" t="s">
        <v>20</v>
      </c>
      <c r="H14" s="102" t="s">
        <v>21</v>
      </c>
      <c r="I14" s="103" t="s">
        <v>3</v>
      </c>
      <c r="J14" s="44" t="s">
        <v>65</v>
      </c>
      <c r="K14" s="45" t="s">
        <v>79</v>
      </c>
      <c r="L14" s="45"/>
      <c r="M14" s="46" t="s">
        <v>0</v>
      </c>
      <c r="N14" s="56"/>
      <c r="O14" s="56"/>
      <c r="P14" s="56"/>
      <c r="Q14" s="56"/>
      <c r="R14" s="104"/>
      <c r="S14" s="105"/>
      <c r="T14" s="106"/>
      <c r="U14" s="106"/>
      <c r="V14" s="106"/>
      <c r="W14" s="106"/>
      <c r="X14" s="107"/>
      <c r="Y14" s="108" t="s">
        <v>22</v>
      </c>
      <c r="Z14" s="108"/>
      <c r="AA14" s="108" t="s">
        <v>23</v>
      </c>
      <c r="AB14" s="108" t="s">
        <v>23</v>
      </c>
      <c r="AC14" s="109" t="s">
        <v>22</v>
      </c>
      <c r="AD14" s="108"/>
      <c r="AE14" s="108" t="s">
        <v>23</v>
      </c>
      <c r="AF14" s="110" t="s">
        <v>23</v>
      </c>
      <c r="AG14" s="111" t="s">
        <v>24</v>
      </c>
      <c r="AH14" s="112" t="s">
        <v>25</v>
      </c>
      <c r="AI14" s="108" t="s">
        <v>26</v>
      </c>
      <c r="AJ14" s="108" t="s">
        <v>23</v>
      </c>
      <c r="AK14" s="113" t="s">
        <v>23</v>
      </c>
      <c r="AL14" s="108" t="s">
        <v>26</v>
      </c>
      <c r="AM14" s="108" t="s">
        <v>23</v>
      </c>
      <c r="AN14" s="113" t="s">
        <v>23</v>
      </c>
      <c r="AO14" s="108" t="s">
        <v>26</v>
      </c>
      <c r="AP14" s="108" t="s">
        <v>23</v>
      </c>
      <c r="AQ14" s="113" t="s">
        <v>23</v>
      </c>
      <c r="AR14" s="108" t="s">
        <v>26</v>
      </c>
      <c r="AS14" s="108" t="s">
        <v>23</v>
      </c>
      <c r="AT14" s="113" t="s">
        <v>23</v>
      </c>
      <c r="AU14" s="108" t="s">
        <v>26</v>
      </c>
      <c r="AV14" s="108" t="s">
        <v>23</v>
      </c>
      <c r="AW14" s="113" t="s">
        <v>23</v>
      </c>
      <c r="AX14" s="108" t="s">
        <v>26</v>
      </c>
      <c r="AY14" s="108" t="s">
        <v>23</v>
      </c>
      <c r="AZ14" s="113" t="s">
        <v>23</v>
      </c>
      <c r="BA14" s="114" t="s">
        <v>27</v>
      </c>
      <c r="BB14" s="114" t="s">
        <v>28</v>
      </c>
      <c r="BC14" s="115" t="s">
        <v>29</v>
      </c>
      <c r="BD14" s="108" t="s">
        <v>24</v>
      </c>
      <c r="BE14" s="108" t="s">
        <v>30</v>
      </c>
      <c r="BF14" s="116" t="s">
        <v>31</v>
      </c>
      <c r="BG14" s="116" t="s">
        <v>32</v>
      </c>
    </row>
    <row r="15" spans="1:59" ht="13.5" customHeight="1" thickBot="1">
      <c r="A15" s="84"/>
      <c r="B15" s="37"/>
      <c r="C15" s="37"/>
      <c r="D15" s="37"/>
      <c r="E15" s="99"/>
      <c r="F15" s="100"/>
      <c r="G15" s="117"/>
      <c r="H15" s="118"/>
      <c r="I15" s="119"/>
      <c r="J15" s="47"/>
      <c r="K15" s="36"/>
      <c r="L15" s="36"/>
      <c r="M15" s="48"/>
      <c r="N15" s="120"/>
      <c r="O15" s="120"/>
      <c r="P15" s="120"/>
      <c r="Q15" s="120"/>
      <c r="R15" s="121"/>
      <c r="S15" s="122"/>
      <c r="T15" s="123"/>
      <c r="U15" s="123"/>
      <c r="V15" s="123"/>
      <c r="W15" s="123"/>
      <c r="X15" s="124"/>
      <c r="Y15" s="125" t="s">
        <v>33</v>
      </c>
      <c r="Z15" s="125"/>
      <c r="AA15" s="125" t="s">
        <v>33</v>
      </c>
      <c r="AB15" s="125" t="s">
        <v>34</v>
      </c>
      <c r="AC15" s="126" t="s">
        <v>34</v>
      </c>
      <c r="AD15" s="125"/>
      <c r="AE15" s="125" t="s">
        <v>33</v>
      </c>
      <c r="AF15" s="127" t="s">
        <v>34</v>
      </c>
      <c r="AG15" s="128"/>
      <c r="AH15" s="129"/>
      <c r="AI15" s="125" t="s">
        <v>30</v>
      </c>
      <c r="AJ15" s="125" t="s">
        <v>33</v>
      </c>
      <c r="AK15" s="130" t="s">
        <v>34</v>
      </c>
      <c r="AL15" s="131" t="s">
        <v>31</v>
      </c>
      <c r="AM15" s="125" t="s">
        <v>33</v>
      </c>
      <c r="AN15" s="130" t="s">
        <v>34</v>
      </c>
      <c r="AO15" s="132" t="s">
        <v>32</v>
      </c>
      <c r="AP15" s="125" t="s">
        <v>33</v>
      </c>
      <c r="AQ15" s="130" t="s">
        <v>34</v>
      </c>
      <c r="AR15" s="125" t="s">
        <v>30</v>
      </c>
      <c r="AS15" s="125" t="s">
        <v>33</v>
      </c>
      <c r="AT15" s="130" t="s">
        <v>34</v>
      </c>
      <c r="AU15" s="131" t="s">
        <v>31</v>
      </c>
      <c r="AV15" s="125" t="s">
        <v>33</v>
      </c>
      <c r="AW15" s="130" t="s">
        <v>34</v>
      </c>
      <c r="AX15" s="132" t="s">
        <v>32</v>
      </c>
      <c r="AY15" s="125" t="s">
        <v>33</v>
      </c>
      <c r="AZ15" s="130" t="s">
        <v>34</v>
      </c>
      <c r="BA15" s="131"/>
      <c r="BB15" s="131"/>
      <c r="BC15" s="132"/>
      <c r="BD15" s="129"/>
      <c r="BE15" s="125" t="s">
        <v>35</v>
      </c>
      <c r="BF15" s="125" t="s">
        <v>35</v>
      </c>
      <c r="BG15" s="125" t="s">
        <v>35</v>
      </c>
    </row>
    <row r="16" spans="1:59" s="54" customFormat="1" ht="11.25" hidden="1">
      <c r="A16" s="111"/>
      <c r="F16" s="133"/>
      <c r="I16" s="134"/>
      <c r="J16" s="60"/>
      <c r="K16" s="60"/>
      <c r="L16" s="135"/>
      <c r="M16" s="60"/>
      <c r="N16" s="111"/>
      <c r="S16" s="136"/>
      <c r="T16" s="137"/>
      <c r="U16" s="137"/>
      <c r="V16" s="137"/>
      <c r="W16" s="137"/>
      <c r="X16" s="138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9"/>
      <c r="BC16" s="137"/>
      <c r="BD16" s="137"/>
      <c r="BE16" s="139"/>
      <c r="BF16" s="139"/>
      <c r="BG16" s="137"/>
    </row>
    <row r="17" spans="1:59" ht="13.5" customHeight="1">
      <c r="A17" s="111"/>
      <c r="B17" s="38"/>
      <c r="C17" s="38"/>
      <c r="D17" s="38"/>
      <c r="E17" s="140"/>
      <c r="F17" s="141"/>
      <c r="G17" s="142">
        <v>1.800000000000182</v>
      </c>
      <c r="H17" s="143">
        <v>1.7987199999997756</v>
      </c>
      <c r="I17" s="144">
        <v>2</v>
      </c>
      <c r="J17" s="145">
        <v>30.44</v>
      </c>
      <c r="K17" s="146">
        <v>335</v>
      </c>
      <c r="L17" s="147" t="s">
        <v>111</v>
      </c>
      <c r="M17" s="148" t="s">
        <v>86</v>
      </c>
      <c r="N17" s="149">
        <v>1</v>
      </c>
      <c r="O17" s="150" t="str">
        <f>IF(N17&gt;0,+VLOOKUP(N17,$J$5:$N$6,2),0)</f>
        <v>Tierra</v>
      </c>
      <c r="P17" s="151">
        <f>IF(N17&gt;0,VLOOKUP(N17,$J$5:$N$6,3),0)</f>
        <v>0.9</v>
      </c>
      <c r="Q17" s="151">
        <f>IF(N17&gt;0,+VLOOKUP(N17,$J$5:$N$6,4),0)</f>
        <v>0.09999999999999998</v>
      </c>
      <c r="R17" s="151">
        <f>IF(N17&gt;0,VLOOKUP(N17,$J$5:$N$6,5),0)</f>
        <v>0.8</v>
      </c>
      <c r="S17" s="152">
        <f>+AG17-PI()*K17/1000*K17/1000*J17/4</f>
        <v>48.52933253921623</v>
      </c>
      <c r="T17" s="144">
        <f>(+$AG17-PI()*$K17/1000*$K17/1000/4*$J17)*P17</f>
        <v>43.67639928529461</v>
      </c>
      <c r="U17" s="144">
        <f>(+$AG17-PI()*$K17/1000*$K17/1000/4*$J17)*Q17</f>
        <v>4.852933253921622</v>
      </c>
      <c r="V17" s="144">
        <f>+T17*R17</f>
        <v>34.94111942823569</v>
      </c>
      <c r="W17" s="144">
        <f>+(AG17-S17+V17)*(1+H$8)</f>
        <v>48.91138313199379</v>
      </c>
      <c r="X17" s="153">
        <f>+W17</f>
        <v>48.91138313199379</v>
      </c>
      <c r="Y17" s="144">
        <v>1.7987199999997756</v>
      </c>
      <c r="Z17" s="144">
        <f>+IF(AND(Y17&gt;2,Y17&lt;=3),$K$9/2,IF(AND(Y17&gt;3,Y17&lt;=4),$L$9/2,IF(Y17&gt;4,$M$9/2,1000000)))</f>
        <v>1000000</v>
      </c>
      <c r="AA17" s="144">
        <v>0.935</v>
      </c>
      <c r="AB17" s="144">
        <v>0.93500179872</v>
      </c>
      <c r="AC17" s="144">
        <v>1.800000000000182</v>
      </c>
      <c r="AD17" s="144">
        <f>+IF(AND(AC17&gt;2,AC17&lt;=3),$K$9/2,IF(AND(AC17&gt;3,AC17&lt;=4),$L$9/2,IF(AC17&gt;4,$M$9/2,1000000)))</f>
        <v>1000000</v>
      </c>
      <c r="AE17" s="144">
        <v>0.935</v>
      </c>
      <c r="AF17" s="144">
        <v>0.9350018000000001</v>
      </c>
      <c r="AG17" s="144">
        <f>+((AA17+AB17)*Y17/2+(AE17+AF17)*AC17/2)*J17/2</f>
        <v>51.21235398174499</v>
      </c>
      <c r="AH17" s="144">
        <f>+AVERAGE(Y17,AC17)</f>
        <v>1.7993599999999788</v>
      </c>
      <c r="AI17" s="144">
        <f>IF(Y17&lt;=2,Y17,2)</f>
        <v>1.7987199999997756</v>
      </c>
      <c r="AJ17" s="144">
        <f>+AK17-AI17/$Z17</f>
        <v>0.935</v>
      </c>
      <c r="AK17" s="144">
        <f>+AB17</f>
        <v>0.93500179872</v>
      </c>
      <c r="AL17" s="144">
        <f aca="true" t="shared" si="0" ref="AL17:AL26">+IF(AND($Y17&gt;2,$Y17&lt;=4),($Y17-2),IF($Y17&lt;4,0,2))</f>
        <v>0</v>
      </c>
      <c r="AM17" s="144">
        <f>+AN17-AL17/$Z17</f>
        <v>0.935</v>
      </c>
      <c r="AN17" s="144">
        <f>+AJ17</f>
        <v>0.935</v>
      </c>
      <c r="AO17" s="144">
        <f aca="true" t="shared" si="1" ref="AO17:AO26">+IF($Y17&gt;4,($Y17-4),0)</f>
        <v>0</v>
      </c>
      <c r="AP17" s="144">
        <f>+AQ17-AO17/$Z17</f>
        <v>0.935</v>
      </c>
      <c r="AQ17" s="144">
        <f>+AM17</f>
        <v>0.935</v>
      </c>
      <c r="AR17" s="144">
        <f>IF(AC17&lt;=2,AC17,2)</f>
        <v>1.800000000000182</v>
      </c>
      <c r="AS17" s="144">
        <f>+AT17-AR17/$AD17</f>
        <v>0.935</v>
      </c>
      <c r="AT17" s="144">
        <f>+AF17</f>
        <v>0.9350018000000001</v>
      </c>
      <c r="AU17" s="144">
        <f>+IF(AND(AC17&gt;2,AC17&lt;=4),(AC17-2),IF(AC17&lt;4,0,2))</f>
        <v>0</v>
      </c>
      <c r="AV17" s="144">
        <f>+AW17-AU17/$AD17</f>
        <v>0.935</v>
      </c>
      <c r="AW17" s="144">
        <f>+AS17</f>
        <v>0.935</v>
      </c>
      <c r="AX17" s="144">
        <f>+IF(AC17&gt;4,(AC17-4),0)</f>
        <v>0</v>
      </c>
      <c r="AY17" s="144">
        <f>+AZ17-AX17/$AD17</f>
        <v>0.935</v>
      </c>
      <c r="AZ17" s="144">
        <f>+AV17</f>
        <v>0.935</v>
      </c>
      <c r="BA17" s="144">
        <f>+J17</f>
        <v>30.44</v>
      </c>
      <c r="BB17" s="144">
        <f>IF(AND($AC17&gt;2,$Y17&lt;=2),+$BA17*(2-$Y17)/($AC17-$Y17),BA17)</f>
        <v>30.44</v>
      </c>
      <c r="BC17" s="144">
        <f>IF(AND($AC17&gt;4,Y17&lt;=4),$BA17*($AC17-4)/($AC17-$Y17),0)</f>
        <v>0</v>
      </c>
      <c r="BD17" s="144">
        <f>+BE17+BF17+BG17</f>
        <v>51.21235398174499</v>
      </c>
      <c r="BE17" s="144">
        <f>IF(OR(AND(Y17&lt;=2,AC17&lt;=2),AND(Y17&lt;=4,Y17&gt;2,AC17&lt;=4,AC17&gt;2),AND(Y17&gt;=4,AC17&gt;=4),AND(Y17&gt;=2,AC17&gt;=4)),((AJ17+AK17)*AI17/2+(AS17+AT17)*AR17/2)*$BA17/2,((AJ17+AK17)*AI17/2+(AS17+AT17)*AR17/2)*($BB17)/2+(AS17+AT17)*AR17/2*(BA17-$BB17))</f>
        <v>51.21235398174499</v>
      </c>
      <c r="BF17" s="144">
        <f>IF(OR(AND($Y17&lt;=2,$AC17&lt;=2),AND($Y17&lt;=4,$Y17&gt;2,$AC17&lt;=4,$AC17&gt;2),AND($Y17&gt;=4,$AC17&gt;=4)),((AM17+AN17)*AL17/2+(AV17+AW17)*AU17/2)*$BA17/2,((AM17+AN17)*AL17/2+(AV17+AW17)*AU17/2)*($BA17-BB17-BC17)/2+(AV17+AW17)*AU17/2*$BC17)</f>
        <v>0</v>
      </c>
      <c r="BG17" s="144">
        <f>IF(OR(AND($Y17&lt;=4,$AC17&lt;=4,),AND($Y17&gt;=4,$AC17&gt;=4)),((AP17+AQ17)*AO17/2+(AY17+AZ17)*AX17/2)*$BA17/2,((AP17+AQ17)*AO17/2+(AY17+AZ17)*AX17/2)*($BC17)/2)</f>
        <v>0</v>
      </c>
    </row>
    <row r="18" spans="1:59" ht="13.5" customHeight="1">
      <c r="A18" s="111"/>
      <c r="B18" s="38"/>
      <c r="C18" s="38"/>
      <c r="D18" s="38"/>
      <c r="E18" s="140"/>
      <c r="F18" s="141"/>
      <c r="G18" s="142">
        <v>1.7987199999997756</v>
      </c>
      <c r="H18" s="143">
        <v>1.7860799999998562</v>
      </c>
      <c r="I18" s="144">
        <v>2</v>
      </c>
      <c r="J18" s="154">
        <v>13.679999999999996</v>
      </c>
      <c r="K18" s="146">
        <v>335</v>
      </c>
      <c r="L18" s="147" t="s">
        <v>111</v>
      </c>
      <c r="M18" s="148" t="s">
        <v>86</v>
      </c>
      <c r="N18" s="149">
        <v>1</v>
      </c>
      <c r="O18" s="150" t="str">
        <f>IF(N18&gt;0,+VLOOKUP(N18,$J$5:$N$6,2),0)</f>
        <v>Tierra</v>
      </c>
      <c r="P18" s="151">
        <f>IF(N18&gt;0,VLOOKUP(N18,$J$5:$N$6,3),0)</f>
        <v>0.9</v>
      </c>
      <c r="Q18" s="151">
        <f>IF(N18&gt;0,+VLOOKUP(N18,$J$5:$N$6,4),0)</f>
        <v>0.09999999999999998</v>
      </c>
      <c r="R18" s="151">
        <f>IF(N18&gt;0,VLOOKUP(N18,$J$5:$N$6,5),0)</f>
        <v>0.8</v>
      </c>
      <c r="S18" s="152">
        <f>+AG18-PI()*K18/1000*K18/1000*J18/4</f>
        <v>21.720478789545552</v>
      </c>
      <c r="T18" s="144">
        <f>(+$AG18-PI()*$K18/1000*$K18/1000/4*$J18)*P18</f>
        <v>19.548430910590998</v>
      </c>
      <c r="U18" s="144">
        <f>(+$AG18-PI()*$K18/1000*$K18/1000/4*$J18)*Q18</f>
        <v>2.172047878954555</v>
      </c>
      <c r="V18" s="144">
        <f aca="true" t="shared" si="2" ref="V18:V24">+T18*R18</f>
        <v>15.6387447284728</v>
      </c>
      <c r="W18" s="144">
        <f>+(AG18-S18+V18)*(1+H$8)</f>
        <v>21.897873184266</v>
      </c>
      <c r="X18" s="153">
        <f>+W18</f>
        <v>21.897873184266</v>
      </c>
      <c r="Y18" s="144">
        <v>1.7860799999998562</v>
      </c>
      <c r="Z18" s="144">
        <f>+IF(AND(Y18&gt;2,Y18&lt;=3),$K$9/2,IF(AND(Y18&gt;3,Y18&lt;=4),$L$9/2,IF(Y18&gt;4,$M$9/2,1000000)))</f>
        <v>1000000</v>
      </c>
      <c r="AA18" s="144">
        <v>0.935</v>
      </c>
      <c r="AB18" s="144">
        <v>0.9350017860800001</v>
      </c>
      <c r="AC18" s="144">
        <v>1.7987199999997756</v>
      </c>
      <c r="AD18" s="144">
        <f>+IF(AND(AC18&gt;2,AC18&lt;=3),$K$9/2,IF(AND(AC18&gt;3,AC18&lt;=4),$L$9/2,IF(AC18&gt;4,$M$9/2,1000000)))</f>
        <v>1000000</v>
      </c>
      <c r="AE18" s="144">
        <v>0.935</v>
      </c>
      <c r="AF18" s="144">
        <v>0.93500179872</v>
      </c>
      <c r="AG18" s="144">
        <f>+((AA18+AB18)*Y18/2+(AE18+AF18)*AC18/2)*J18/2</f>
        <v>22.926251895123524</v>
      </c>
      <c r="AH18" s="144">
        <f>+AVERAGE(Y18,AC18)</f>
        <v>1.792399999999816</v>
      </c>
      <c r="AI18" s="144">
        <f>IF(Y18&lt;=2,Y18,2)</f>
        <v>1.7860799999998562</v>
      </c>
      <c r="AJ18" s="144">
        <f>+AK18-AI18/$Z18</f>
        <v>0.935</v>
      </c>
      <c r="AK18" s="144">
        <f>+AB18</f>
        <v>0.9350017860800001</v>
      </c>
      <c r="AL18" s="144">
        <f t="shared" si="0"/>
        <v>0</v>
      </c>
      <c r="AM18" s="144">
        <f>+AN18-AL18/$Z18</f>
        <v>0.935</v>
      </c>
      <c r="AN18" s="144">
        <f>+AJ18</f>
        <v>0.935</v>
      </c>
      <c r="AO18" s="144">
        <f t="shared" si="1"/>
        <v>0</v>
      </c>
      <c r="AP18" s="144">
        <f>+AQ18-AO18/$Z18</f>
        <v>0.935</v>
      </c>
      <c r="AQ18" s="144">
        <f>+AM18</f>
        <v>0.935</v>
      </c>
      <c r="AR18" s="144">
        <f>IF(AC18&lt;=2,AC18,2)</f>
        <v>1.7987199999997756</v>
      </c>
      <c r="AS18" s="144">
        <f>+AT18-AR18/$AD18</f>
        <v>0.935</v>
      </c>
      <c r="AT18" s="144">
        <f>+AF18</f>
        <v>0.93500179872</v>
      </c>
      <c r="AU18" s="144">
        <f>+IF(AND(AC18&gt;2,AC18&lt;=4),(AC18-2),IF(AC18&lt;4,0,2))</f>
        <v>0</v>
      </c>
      <c r="AV18" s="144">
        <f>+AW18-AU18/$AD18</f>
        <v>0.935</v>
      </c>
      <c r="AW18" s="144">
        <f>+AS18</f>
        <v>0.935</v>
      </c>
      <c r="AX18" s="144">
        <f>+IF(AC18&gt;4,(AC18-4),0)</f>
        <v>0</v>
      </c>
      <c r="AY18" s="144">
        <f>+AZ18-AX18/$AD18</f>
        <v>0.935</v>
      </c>
      <c r="AZ18" s="144">
        <f>+AV18</f>
        <v>0.935</v>
      </c>
      <c r="BA18" s="144">
        <f>+J18</f>
        <v>13.679999999999996</v>
      </c>
      <c r="BB18" s="144">
        <f>IF(AND($AC18&gt;2,$Y18&lt;=2),+$BA18*(2-$Y18)/($AC18-$Y18),BA18)</f>
        <v>13.679999999999996</v>
      </c>
      <c r="BC18" s="144">
        <f>IF(AND($AC18&gt;4,Y18&lt;=4),$BA18*($AC18-4)/($AC18-$Y18),0)</f>
        <v>0</v>
      </c>
      <c r="BD18" s="144">
        <f>+BE18+BF18+BG18</f>
        <v>22.926251895123524</v>
      </c>
      <c r="BE18" s="144">
        <f>IF(OR(AND(Y18&lt;=2,AC18&lt;=2),AND(Y18&lt;=4,Y18&gt;2,AC18&lt;=4,AC18&gt;2),AND(Y18&gt;=4,AC18&gt;=4),AND(Y18&gt;=2,AC18&gt;=4)),((AJ18+AK18)*AI18/2+(AS18+AT18)*AR18/2)*$BA18/2,((AJ18+AK18)*AI18/2+(AS18+AT18)*AR18/2)*($BB18)/2+(AS18+AT18)*AR18/2*(BA18-$BB18))</f>
        <v>22.926251895123524</v>
      </c>
      <c r="BF18" s="144">
        <f>IF(OR(AND($Y18&lt;=2,$AC18&lt;=2),AND($Y18&lt;=4,$Y18&gt;2,$AC18&lt;=4,$AC18&gt;2),AND($Y18&gt;=4,$AC18&gt;=4)),((AM18+AN18)*AL18/2+(AV18+AW18)*AU18/2)*$BA18/2,((AM18+AN18)*AL18/2+(AV18+AW18)*AU18/2)*($BA18-BB18-BC18)/2+(AV18+AW18)*AU18/2*$BC18)</f>
        <v>0</v>
      </c>
      <c r="BG18" s="144">
        <f>IF(OR(AND($Y18&lt;=4,$AC18&lt;=4,),AND($Y18&gt;=4,$AC18&gt;=4)),((AP18+AQ18)*AO18/2+(AY18+AZ18)*AX18/2)*$BA18/2,((AP18+AQ18)*AO18/2+(AY18+AZ18)*AX18/2)*($BC18)/2)</f>
        <v>0</v>
      </c>
    </row>
    <row r="19" spans="1:59" ht="13.5" customHeight="1">
      <c r="A19" s="111"/>
      <c r="B19" s="38"/>
      <c r="C19" s="38"/>
      <c r="D19" s="38"/>
      <c r="E19" s="140"/>
      <c r="F19" s="141"/>
      <c r="G19" s="142">
        <v>1.7860799999998562</v>
      </c>
      <c r="H19" s="143">
        <v>2.210199999999986</v>
      </c>
      <c r="I19" s="144">
        <v>2</v>
      </c>
      <c r="J19" s="154">
        <v>16.560000000000002</v>
      </c>
      <c r="K19" s="146">
        <v>335</v>
      </c>
      <c r="L19" s="147" t="s">
        <v>111</v>
      </c>
      <c r="M19" s="148" t="s">
        <v>86</v>
      </c>
      <c r="N19" s="149">
        <v>1</v>
      </c>
      <c r="O19" s="150" t="str">
        <f>IF(N19&gt;0,+VLOOKUP(N19,$J$5:$N$6,2),0)</f>
        <v>Tierra</v>
      </c>
      <c r="P19" s="151">
        <f>IF(N19&gt;0,VLOOKUP(N19,$J$5:$N$6,3),0)</f>
        <v>0.9</v>
      </c>
      <c r="Q19" s="151">
        <f>IF(N19&gt;0,+VLOOKUP(N19,$J$5:$N$6,4),0)</f>
        <v>0.09999999999999998</v>
      </c>
      <c r="R19" s="151">
        <f>IF(N19&gt;0,VLOOKUP(N19,$J$5:$N$6,5),0)</f>
        <v>0.8</v>
      </c>
      <c r="S19" s="152">
        <f>+AG19-PI()*K19/1000*K19/1000*J19/4</f>
        <v>34.5347521171639</v>
      </c>
      <c r="T19" s="144">
        <f>(+$AG19-PI()*$K19/1000*$K19/1000/4*$J19)*P19</f>
        <v>31.08127690544751</v>
      </c>
      <c r="U19" s="144">
        <f>(+$AG19-PI()*$K19/1000*$K19/1000/4*$J19)*Q19</f>
        <v>3.453475211716389</v>
      </c>
      <c r="V19" s="144">
        <f t="shared" si="2"/>
        <v>24.86502152435801</v>
      </c>
      <c r="W19" s="144">
        <f>+(AG19-S19+V19)*(1+H$8)</f>
        <v>34.222034079390745</v>
      </c>
      <c r="X19" s="153">
        <f aca="true" t="shared" si="3" ref="X19:X24">+W19</f>
        <v>34.222034079390745</v>
      </c>
      <c r="Y19" s="144">
        <v>1.7860799999998562</v>
      </c>
      <c r="Z19" s="144">
        <f>+IF(AND(Y19&gt;2,Y19&lt;=3),$K$9/2,IF(AND(Y19&gt;3,Y19&lt;=4),$L$9/2,IF(Y19&gt;4,$M$9/2,1000000)))</f>
        <v>1000000</v>
      </c>
      <c r="AA19" s="144">
        <v>0.935</v>
      </c>
      <c r="AB19" s="144">
        <v>0.9350017860800001</v>
      </c>
      <c r="AC19" s="144">
        <v>2.210199999999986</v>
      </c>
      <c r="AD19" s="144">
        <f>+IF(AND(AC19&gt;2,AC19&lt;=3),$K$9/2,IF(AND(AC19&gt;3,AC19&lt;=4),$L$9/2,IF(AC19&gt;4,$M$9/2,1000000)))</f>
        <v>4</v>
      </c>
      <c r="AE19" s="144">
        <v>0.935</v>
      </c>
      <c r="AF19" s="144">
        <v>1.4875499999999966</v>
      </c>
      <c r="AG19" s="144">
        <f>+((AA19+AB19)*Y19/2+(AE19+AF19)*AC19/2)*J19/2</f>
        <v>35.99437219233723</v>
      </c>
      <c r="AH19" s="144">
        <f>+AVERAGE(Y19,AC19)</f>
        <v>1.9981399999999212</v>
      </c>
      <c r="AI19" s="144">
        <f>IF(Y19&lt;=2,Y19,2)</f>
        <v>1.7860799999998562</v>
      </c>
      <c r="AJ19" s="144">
        <f>+AK19-AI19/$Z19</f>
        <v>0.935</v>
      </c>
      <c r="AK19" s="144">
        <f aca="true" t="shared" si="4" ref="AK19:AK26">+AB19</f>
        <v>0.9350017860800001</v>
      </c>
      <c r="AL19" s="144">
        <f t="shared" si="0"/>
        <v>0</v>
      </c>
      <c r="AM19" s="144">
        <f>+AN19-AL19/$Z19</f>
        <v>0.935</v>
      </c>
      <c r="AN19" s="144">
        <f aca="true" t="shared" si="5" ref="AN19:AN26">+AJ19</f>
        <v>0.935</v>
      </c>
      <c r="AO19" s="144">
        <f t="shared" si="1"/>
        <v>0</v>
      </c>
      <c r="AP19" s="144">
        <f>+AQ19-AO19/$Z19</f>
        <v>0.935</v>
      </c>
      <c r="AQ19" s="144">
        <f aca="true" t="shared" si="6" ref="AQ19:AQ26">+AM19</f>
        <v>0.935</v>
      </c>
      <c r="AR19" s="144">
        <f aca="true" t="shared" si="7" ref="AR19:AR26">IF(AC19&lt;=2,AC19,2)</f>
        <v>2</v>
      </c>
      <c r="AS19" s="144">
        <f>+AT19-AR19/$AD19</f>
        <v>0.9875499999999966</v>
      </c>
      <c r="AT19" s="144">
        <f aca="true" t="shared" si="8" ref="AT19:AT26">+AF19</f>
        <v>1.4875499999999966</v>
      </c>
      <c r="AU19" s="144">
        <f aca="true" t="shared" si="9" ref="AU19:AU26">+IF(AND(AC19&gt;2,AC19&lt;=4),(AC19-2),IF(AC19&lt;4,0,2))</f>
        <v>0.21019999999998618</v>
      </c>
      <c r="AV19" s="144">
        <f>+AW19-AU19/$AD19</f>
        <v>0.935</v>
      </c>
      <c r="AW19" s="144">
        <f aca="true" t="shared" si="10" ref="AW19:AW26">+AS19</f>
        <v>0.9875499999999966</v>
      </c>
      <c r="AX19" s="144">
        <f aca="true" t="shared" si="11" ref="AX19:AX26">+IF(AC19&gt;4,(AC19-4),0)</f>
        <v>0</v>
      </c>
      <c r="AY19" s="144">
        <f>+AZ19-AX19/$AD19</f>
        <v>0.935</v>
      </c>
      <c r="AZ19" s="144">
        <f aca="true" t="shared" si="12" ref="AZ19:AZ26">+AV19</f>
        <v>0.935</v>
      </c>
      <c r="BA19" s="144">
        <f>+J19</f>
        <v>16.560000000000002</v>
      </c>
      <c r="BB19" s="144">
        <f>IF(AND($AC19&gt;2,$Y19&lt;=2),+$BA19*(2-$Y19)/($AC19-$Y19),BA19)</f>
        <v>8.35262472885338</v>
      </c>
      <c r="BC19" s="144">
        <f>IF(AND($AC19&gt;4,Y19&lt;=4),$BA19*($AC19-4)/($AC19-$Y19),0)</f>
        <v>0</v>
      </c>
      <c r="BD19" s="144">
        <f aca="true" t="shared" si="13" ref="BD19:BD26">+BE19+BF19+BG19</f>
        <v>38.45444124100278</v>
      </c>
      <c r="BE19" s="144">
        <f>IF(OR(AND(Y19&lt;=2,AC19&lt;=2),AND(Y19&lt;=4,Y19&gt;2,AC19&lt;=4,AC19&gt;2),AND(Y19&gt;=4,AC19&gt;=4),AND(Y19&gt;=2,AC19&gt;=4)),((AJ19+AK19)*AI19/2+(AS19+AT19)*AR19/2)*$BA19/2,((AJ19+AK19)*AI19/2+(AS19+AT19)*AR19/2)*($BB19)/2+(AS19+AT19)*AR19/2*(BA19-$BB19))</f>
        <v>37.62525009684046</v>
      </c>
      <c r="BF19" s="144">
        <f>IF(OR(AND($Y19&lt;=2,$AC19&lt;=2),AND($Y19&lt;=4,$Y19&gt;2,$AC19&lt;=4,$AC19&gt;2),AND($Y19&gt;=4,$AC19&gt;=4)),((AM19+AN19)*AL19/2+(AV19+AW19)*AU19/2)*$BA19/2,((AM19+AN19)*AL19/2+(AV19+AW19)*AU19/2)*($BA19-BB19-BC19)/2+(AV19+AW19)*AU19/2*$BC19)</f>
        <v>0.8291911441623254</v>
      </c>
      <c r="BG19" s="144">
        <f>IF(OR(AND($Y19&lt;=4,$AC19&lt;=4,),AND($Y19&gt;=4,$AC19&gt;=4)),((AP19+AQ19)*AO19/2+(AY19+AZ19)*AX19/2)*$BA19/2,((AP19+AQ19)*AO19/2+(AY19+AZ19)*AX19/2)*($BC19)/2)</f>
        <v>0</v>
      </c>
    </row>
    <row r="20" spans="1:59" ht="14.25" customHeight="1">
      <c r="A20" s="111"/>
      <c r="B20" s="38"/>
      <c r="C20" s="38"/>
      <c r="D20" s="38"/>
      <c r="E20" s="140"/>
      <c r="F20" s="141"/>
      <c r="G20" s="142">
        <v>2.210199999999986</v>
      </c>
      <c r="H20" s="143">
        <v>2.077729999999974</v>
      </c>
      <c r="I20" s="144">
        <v>2.5</v>
      </c>
      <c r="J20" s="154">
        <v>61.01</v>
      </c>
      <c r="K20" s="146">
        <v>335</v>
      </c>
      <c r="L20" s="147" t="s">
        <v>111</v>
      </c>
      <c r="M20" s="148" t="s">
        <v>86</v>
      </c>
      <c r="N20" s="149">
        <v>1</v>
      </c>
      <c r="O20" s="150" t="str">
        <f>IF(N20&gt;0,+VLOOKUP(N20,$J$5:$N$6,2),0)</f>
        <v>Tierra</v>
      </c>
      <c r="P20" s="151">
        <f>IF(N20&gt;0,VLOOKUP(N20,$J$5:$N$6,3),0)</f>
        <v>0.9</v>
      </c>
      <c r="Q20" s="151">
        <f>IF(N20&gt;0,+VLOOKUP(N20,$J$5:$N$6,4),0)</f>
        <v>0.09999999999999998</v>
      </c>
      <c r="R20" s="151">
        <f>IF(N20&gt;0,VLOOKUP(N20,$J$5:$N$6,5),0)</f>
        <v>0.8</v>
      </c>
      <c r="S20" s="152">
        <f>+AG20-PI()*K20/1000*K20/1000*J20/4</f>
        <v>152.01175890671215</v>
      </c>
      <c r="T20" s="144">
        <f>(+$AG20-PI()*$K20/1000*$K20/1000/4*$J20)*P20</f>
        <v>136.81058301604094</v>
      </c>
      <c r="U20" s="144">
        <f>(+$AG20-PI()*$K20/1000*$K20/1000/4*$J20)*Q20</f>
        <v>15.20117589067121</v>
      </c>
      <c r="V20" s="144">
        <f t="shared" si="2"/>
        <v>109.44846641283276</v>
      </c>
      <c r="W20" s="144">
        <f>+(AG20-S20+V20)*(1+H$8)</f>
        <v>149.27375796845934</v>
      </c>
      <c r="X20" s="153">
        <f t="shared" si="3"/>
        <v>149.27375796845934</v>
      </c>
      <c r="Y20" s="144">
        <v>2.077729999999974</v>
      </c>
      <c r="Z20" s="144">
        <f>+IF(AND(Y20&gt;2,Y20&lt;=3),$K$9/2,IF(AND(Y20&gt;3,Y20&lt;=4),$L$9/2,IF(Y20&gt;4,$M$9/2,1000000)))</f>
        <v>4</v>
      </c>
      <c r="AA20" s="144">
        <v>0.935</v>
      </c>
      <c r="AB20" s="144">
        <v>1.4544324999999936</v>
      </c>
      <c r="AC20" s="144">
        <v>2.210199999999986</v>
      </c>
      <c r="AD20" s="144">
        <f>+IF(AND(AC20&gt;2,AC20&lt;=3),$K$9/2,IF(AND(AC20&gt;3,AC20&lt;=4),$L$9/2,IF(AC20&gt;4,$M$9/2,1000000)))</f>
        <v>4</v>
      </c>
      <c r="AE20" s="144">
        <v>0.935</v>
      </c>
      <c r="AF20" s="144">
        <v>1.4875499999999966</v>
      </c>
      <c r="AG20" s="144">
        <f>+((AA20+AB20)*Y20/2+(AE20+AF20)*AC20/2)*J20/2</f>
        <v>157.38926016192502</v>
      </c>
      <c r="AH20" s="144">
        <f>+AVERAGE(Y20,AC20)</f>
        <v>2.14396499999998</v>
      </c>
      <c r="AI20" s="144">
        <f>IF(Y20&lt;=2,Y20,2)</f>
        <v>2</v>
      </c>
      <c r="AJ20" s="144">
        <f>+AK20-AI20/$Z20</f>
        <v>0.9544324999999936</v>
      </c>
      <c r="AK20" s="144">
        <f t="shared" si="4"/>
        <v>1.4544324999999936</v>
      </c>
      <c r="AL20" s="144">
        <f t="shared" si="0"/>
        <v>0.0777299999999741</v>
      </c>
      <c r="AM20" s="144">
        <f>+AN20-AL20/$Z20</f>
        <v>0.935</v>
      </c>
      <c r="AN20" s="144">
        <f t="shared" si="5"/>
        <v>0.9544324999999936</v>
      </c>
      <c r="AO20" s="144">
        <f t="shared" si="1"/>
        <v>0</v>
      </c>
      <c r="AP20" s="144">
        <f>+AQ20-AO20/$Z20</f>
        <v>0.935</v>
      </c>
      <c r="AQ20" s="144">
        <f t="shared" si="6"/>
        <v>0.935</v>
      </c>
      <c r="AR20" s="144">
        <f t="shared" si="7"/>
        <v>2</v>
      </c>
      <c r="AS20" s="144">
        <f>+AT20-AR20/$AD20</f>
        <v>0.9875499999999966</v>
      </c>
      <c r="AT20" s="144">
        <f t="shared" si="8"/>
        <v>1.4875499999999966</v>
      </c>
      <c r="AU20" s="144">
        <f t="shared" si="9"/>
        <v>0.21019999999998618</v>
      </c>
      <c r="AV20" s="144">
        <f>+AW20-AU20/$AD20</f>
        <v>0.935</v>
      </c>
      <c r="AW20" s="144">
        <f t="shared" si="10"/>
        <v>0.9875499999999966</v>
      </c>
      <c r="AX20" s="144">
        <f t="shared" si="11"/>
        <v>0</v>
      </c>
      <c r="AY20" s="144">
        <f>+AZ20-AX20/$AD20</f>
        <v>0.935</v>
      </c>
      <c r="AZ20" s="144">
        <f t="shared" si="12"/>
        <v>0.935</v>
      </c>
      <c r="BA20" s="144">
        <f>+J20</f>
        <v>61.01</v>
      </c>
      <c r="BB20" s="144">
        <f>IF(AND($AC20&gt;2,$Y20&lt;=2),+$BA20*(2-$Y20)/($AC20-$Y20),BA20)</f>
        <v>61.01</v>
      </c>
      <c r="BC20" s="144">
        <f>IF(AND($AC20&gt;4,Y20&lt;=4),$BA20*($AC20-4)/($AC20-$Y20),0)</f>
        <v>0</v>
      </c>
      <c r="BD20" s="144">
        <f t="shared" si="13"/>
        <v>157.38926016192502</v>
      </c>
      <c r="BE20" s="144">
        <f>IF(OR(AND(Y20&lt;=2,AC20&lt;=2),AND(Y20&lt;=4,Y20&gt;2,AC20&lt;=4,AC20&gt;2),AND(Y20&gt;=4,AC20&gt;=4),AND(Y20&gt;=2,AC20&gt;=4)),((AJ20+AK20)*AI20/2+(AS20+AT20)*AR20/2)*$BA20/2,((AJ20+AK20)*AI20/2+(AS20+AT20)*AR20/2)*($BB20)/2+(AS20+AT20)*AR20/2*(BA20-$BB20))</f>
        <v>148.98535232499938</v>
      </c>
      <c r="BF20" s="144">
        <f>IF(OR(AND($Y20&lt;=2,$AC20&lt;=2),AND($Y20&lt;=4,$Y20&gt;2,$AC20&lt;=4,$AC20&gt;2),AND($Y20&gt;=4,$AC20&gt;=4)),((AM20+AN20)*AL20/2+(AV20+AW20)*AU20/2)*$BA20/2,((AM20+AN20)*AL20/2+(AV20+AW20)*AU20/2)*($BA20-BB20-BC20)/2+(AV20+AW20)*AU20/2*$BC20)</f>
        <v>8.403907836925642</v>
      </c>
      <c r="BG20" s="144">
        <f>IF(OR(AND($Y20&lt;=4,$AC20&lt;=4,),AND($Y20&gt;=4,$AC20&gt;=4)),((AP20+AQ20)*AO20/2+(AY20+AZ20)*AX20/2)*$BA20/2,((AP20+AQ20)*AO20/2+(AY20+AZ20)*AX20/2)*($BC20)/2)</f>
        <v>0</v>
      </c>
    </row>
    <row r="21" spans="1:59" ht="14.25" customHeight="1">
      <c r="A21" s="111"/>
      <c r="B21" s="38"/>
      <c r="C21" s="38"/>
      <c r="D21" s="38"/>
      <c r="E21" s="140"/>
      <c r="F21" s="141"/>
      <c r="G21" s="142">
        <v>2.077729999999974</v>
      </c>
      <c r="H21" s="143">
        <v>1.8557300000002215</v>
      </c>
      <c r="I21" s="144">
        <v>2.5</v>
      </c>
      <c r="J21" s="154">
        <v>50</v>
      </c>
      <c r="K21" s="146">
        <v>335</v>
      </c>
      <c r="L21" s="147" t="s">
        <v>111</v>
      </c>
      <c r="M21" s="148" t="s">
        <v>86</v>
      </c>
      <c r="N21" s="149">
        <v>1</v>
      </c>
      <c r="O21" s="150" t="str">
        <f>IF(N21&gt;0,+VLOOKUP(N21,$J$5:$N$6,2),0)</f>
        <v>Tierra</v>
      </c>
      <c r="P21" s="151">
        <f>IF(N21&gt;0,VLOOKUP(N21,$J$5:$N$6,3),0)</f>
        <v>0.9</v>
      </c>
      <c r="Q21" s="151">
        <f>IF(N21&gt;0,+VLOOKUP(N21,$J$5:$N$6,4),0)</f>
        <v>0.09999999999999998</v>
      </c>
      <c r="R21" s="151">
        <f>IF(N21&gt;0,VLOOKUP(N21,$J$5:$N$6,5),0)</f>
        <v>0.8</v>
      </c>
      <c r="S21" s="152">
        <f>+AG21-PI()*K21/1000*K21/1000*J21/4</f>
        <v>101.02811120512571</v>
      </c>
      <c r="T21" s="144">
        <f>(+$AG21-PI()*$K21/1000*$K21/1000/4*$J21)*P21</f>
        <v>90.92530008461314</v>
      </c>
      <c r="U21" s="144">
        <f>(+$AG21-PI()*$K21/1000*$K21/1000/4*$J21)*Q21</f>
        <v>10.10281112051257</v>
      </c>
      <c r="V21" s="144">
        <f t="shared" si="2"/>
        <v>72.74024006769052</v>
      </c>
      <c r="W21" s="144">
        <f>+(AG21-S21+V21)*(1+H$8)</f>
        <v>100.2914971656708</v>
      </c>
      <c r="X21" s="153">
        <f t="shared" si="3"/>
        <v>100.2914971656708</v>
      </c>
      <c r="Y21" s="144">
        <v>1.8557300000002215</v>
      </c>
      <c r="Z21" s="144">
        <f>+IF(AND(Y21&gt;2,Y21&lt;=3),$K$9/2,IF(AND(Y21&gt;3,Y21&lt;=4),$L$9/2,IF(Y21&gt;4,$M$9/2,1000000)))</f>
        <v>1000000</v>
      </c>
      <c r="AA21" s="144">
        <v>0.935</v>
      </c>
      <c r="AB21" s="144">
        <v>0.93500185573</v>
      </c>
      <c r="AC21" s="144">
        <v>2.077729999999974</v>
      </c>
      <c r="AD21" s="144">
        <f>+IF(AND(AC21&gt;2,AC21&lt;=3),$K$9/2,IF(AND(AC21&gt;3,AC21&lt;=4),$L$9/2,IF(AC21&gt;4,$M$9/2,1000000)))</f>
        <v>4</v>
      </c>
      <c r="AE21" s="144">
        <v>0.935</v>
      </c>
      <c r="AF21" s="144">
        <v>1.4544324999999936</v>
      </c>
      <c r="AG21" s="144">
        <f>+((AA21+AB21)*Y21/2+(AE21+AF21)*AC21/2)*J21/2</f>
        <v>105.43517664948965</v>
      </c>
      <c r="AH21" s="144">
        <f>+AVERAGE(Y21,AC21)</f>
        <v>1.9667300000000978</v>
      </c>
      <c r="AI21" s="144">
        <f>IF(Y21&lt;=2,Y21,2)</f>
        <v>1.8557300000002215</v>
      </c>
      <c r="AJ21" s="144">
        <f>+AK21-AI21/$Z21</f>
        <v>0.935</v>
      </c>
      <c r="AK21" s="144">
        <f t="shared" si="4"/>
        <v>0.93500185573</v>
      </c>
      <c r="AL21" s="144">
        <f t="shared" si="0"/>
        <v>0</v>
      </c>
      <c r="AM21" s="144">
        <f>+AN21-AL21/$Z21</f>
        <v>0.935</v>
      </c>
      <c r="AN21" s="144">
        <f t="shared" si="5"/>
        <v>0.935</v>
      </c>
      <c r="AO21" s="144">
        <f t="shared" si="1"/>
        <v>0</v>
      </c>
      <c r="AP21" s="144">
        <f>+AQ21-AO21/$Z21</f>
        <v>0.935</v>
      </c>
      <c r="AQ21" s="144">
        <f t="shared" si="6"/>
        <v>0.935</v>
      </c>
      <c r="AR21" s="144">
        <f t="shared" si="7"/>
        <v>2</v>
      </c>
      <c r="AS21" s="144">
        <f>+AT21-AR21/$AD21</f>
        <v>0.9544324999999936</v>
      </c>
      <c r="AT21" s="144">
        <f t="shared" si="8"/>
        <v>1.4544324999999936</v>
      </c>
      <c r="AU21" s="144">
        <f t="shared" si="9"/>
        <v>0.0777299999999741</v>
      </c>
      <c r="AV21" s="144">
        <f>+AW21-AU21/$AD21</f>
        <v>0.935</v>
      </c>
      <c r="AW21" s="144">
        <f t="shared" si="10"/>
        <v>0.9544324999999936</v>
      </c>
      <c r="AX21" s="144">
        <f t="shared" si="11"/>
        <v>0</v>
      </c>
      <c r="AY21" s="144">
        <f>+AZ21-AX21/$AD21</f>
        <v>0.935</v>
      </c>
      <c r="AZ21" s="144">
        <f t="shared" si="12"/>
        <v>0.935</v>
      </c>
      <c r="BA21" s="144">
        <f>+J21</f>
        <v>50</v>
      </c>
      <c r="BB21" s="144">
        <f>IF(AND($AC21&gt;2,$Y21&lt;=2),+$BA21*(2-$Y21)/($AC21-$Y21),BA21)</f>
        <v>32.49324324322957</v>
      </c>
      <c r="BC21" s="144">
        <f>IF(AND($AC21&gt;4,Y21&lt;=4),$BA21*($AC21-4)/($AC21-$Y21),0)</f>
        <v>0</v>
      </c>
      <c r="BD21" s="144">
        <f t="shared" si="13"/>
        <v>110.13978065187771</v>
      </c>
      <c r="BE21" s="144">
        <f>IF(OR(AND(Y21&lt;=2,AC21&lt;=2),AND(Y21&lt;=4,Y21&gt;2,AC21&lt;=4,AC21&gt;2),AND(Y21&gt;=4,AC21&gt;=4),AND(Y21&gt;=2,AC21&gt;=4)),((AJ21+AK21)*AI21/2+(AS21+AT21)*AR21/2)*$BA21/2,((AJ21+AK21)*AI21/2+(AS21+AT21)*AR21/2)*($BB21)/2+(AS21+AT21)*AR21/2*(BA21-$BB21))</f>
        <v>109.49699561962916</v>
      </c>
      <c r="BF21" s="144">
        <f>IF(OR(AND($Y21&lt;=2,$AC21&lt;=2),AND($Y21&lt;=4,$Y21&gt;2,$AC21&lt;=4,$AC21&gt;2),AND($Y21&gt;=4,$AC21&gt;=4)),((AM21+AN21)*AL21/2+(AV21+AW21)*AU21/2)*$BA21/2,((AM21+AN21)*AL21/2+(AV21+AW21)*AU21/2)*($BA21-BB21-BC21)/2+(AV21+AW21)*AU21/2*$BC21)</f>
        <v>0.6427850322485542</v>
      </c>
      <c r="BG21" s="144">
        <f>IF(OR(AND($Y21&lt;=4,$AC21&lt;=4,),AND($Y21&gt;=4,$AC21&gt;=4)),((AP21+AQ21)*AO21/2+(AY21+AZ21)*AX21/2)*$BA21/2,((AP21+AQ21)*AO21/2+(AY21+AZ21)*AX21/2)*($BC21)/2)</f>
        <v>0</v>
      </c>
    </row>
    <row r="22" spans="1:59" ht="14.25" customHeight="1">
      <c r="A22" s="111"/>
      <c r="B22" s="38"/>
      <c r="C22" s="38"/>
      <c r="D22" s="38"/>
      <c r="E22" s="140"/>
      <c r="F22" s="141"/>
      <c r="G22" s="142">
        <v>1.8557300000002215</v>
      </c>
      <c r="H22" s="143">
        <v>1.7057300000001305</v>
      </c>
      <c r="I22" s="144">
        <v>2</v>
      </c>
      <c r="J22" s="154">
        <v>50</v>
      </c>
      <c r="K22" s="146">
        <v>400</v>
      </c>
      <c r="L22" s="147" t="s">
        <v>54</v>
      </c>
      <c r="M22" s="148" t="s">
        <v>86</v>
      </c>
      <c r="N22" s="149">
        <v>1</v>
      </c>
      <c r="O22" s="150" t="str">
        <f>IF(N22&gt;0,+VLOOKUP(N22,$J$5:$N$6,2),0)</f>
        <v>Tierra</v>
      </c>
      <c r="P22" s="151">
        <f>IF(N22&gt;0,VLOOKUP(N22,$J$5:$N$6,3),0)</f>
        <v>0.9</v>
      </c>
      <c r="Q22" s="151">
        <f>IF(N22&gt;0,+VLOOKUP(N22,$J$5:$N$6,4),0)</f>
        <v>0.09999999999999998</v>
      </c>
      <c r="R22" s="151">
        <f>IF(N22&gt;0,VLOOKUP(N22,$J$5:$N$6,5),0)</f>
        <v>0.8</v>
      </c>
      <c r="S22" s="152">
        <f>+AG22-PI()*K22/1000*K22/1000*J22/4</f>
        <v>82.75339410843752</v>
      </c>
      <c r="T22" s="144">
        <f>(+$AG22-PI()*$K22/1000*$K22/1000/4*$J22)*P22</f>
        <v>74.47805469759376</v>
      </c>
      <c r="U22" s="144">
        <f>(+$AG22-PI()*$K22/1000*$K22/1000/4*$J22)*Q22</f>
        <v>8.27533941084375</v>
      </c>
      <c r="V22" s="144">
        <f t="shared" si="2"/>
        <v>59.582443758075016</v>
      </c>
      <c r="W22" s="144">
        <f>+(AG22-S22+V22)*(1+H$8)</f>
        <v>85.625317784831</v>
      </c>
      <c r="X22" s="153">
        <f t="shared" si="3"/>
        <v>85.625317784831</v>
      </c>
      <c r="Y22" s="144">
        <v>1.7057300000001305</v>
      </c>
      <c r="Z22" s="144">
        <f>+IF(AND(Y22&gt;2,Y22&lt;=3),$K$9/2,IF(AND(Y22&gt;3,Y22&lt;=4),$L$9/2,IF(Y22&gt;4,$M$9/2,1000000)))</f>
        <v>1000000</v>
      </c>
      <c r="AA22" s="144">
        <v>1</v>
      </c>
      <c r="AB22" s="144">
        <v>1.00000170573</v>
      </c>
      <c r="AC22" s="144">
        <v>1.8557300000002215</v>
      </c>
      <c r="AD22" s="144">
        <f>+IF(AND(AC22&gt;2,AC22&lt;=3),$K$9/2,IF(AND(AC22&gt;3,AC22&lt;=4),$L$9/2,IF(AC22&gt;4,$M$9/2,1000000)))</f>
        <v>1000000</v>
      </c>
      <c r="AE22" s="144">
        <v>1</v>
      </c>
      <c r="AF22" s="144">
        <v>1.00000185573</v>
      </c>
      <c r="AG22" s="144">
        <f>+((AA22+AB22)*Y22/2+(AE22+AF22)*AC22/2)*J22/2</f>
        <v>89.03657941561711</v>
      </c>
      <c r="AH22" s="144">
        <f>+AVERAGE(Y22,AC22)</f>
        <v>1.780730000000176</v>
      </c>
      <c r="AI22" s="144">
        <f>IF(Y22&lt;=2,Y22,2)</f>
        <v>1.7057300000001305</v>
      </c>
      <c r="AJ22" s="144">
        <f>+AK22-AI22/$Z22</f>
        <v>0.9999999999999999</v>
      </c>
      <c r="AK22" s="144">
        <f t="shared" si="4"/>
        <v>1.00000170573</v>
      </c>
      <c r="AL22" s="144">
        <f t="shared" si="0"/>
        <v>0</v>
      </c>
      <c r="AM22" s="144">
        <f>+AN22-AL22/$Z22</f>
        <v>0.9999999999999999</v>
      </c>
      <c r="AN22" s="144">
        <f t="shared" si="5"/>
        <v>0.9999999999999999</v>
      </c>
      <c r="AO22" s="144">
        <f t="shared" si="1"/>
        <v>0</v>
      </c>
      <c r="AP22" s="144">
        <f>+AQ22-AO22/$Z22</f>
        <v>0.9999999999999999</v>
      </c>
      <c r="AQ22" s="144">
        <f t="shared" si="6"/>
        <v>0.9999999999999999</v>
      </c>
      <c r="AR22" s="144">
        <f t="shared" si="7"/>
        <v>1.8557300000002215</v>
      </c>
      <c r="AS22" s="144">
        <f>+AT22-AR22/$AD22</f>
        <v>1</v>
      </c>
      <c r="AT22" s="144">
        <f t="shared" si="8"/>
        <v>1.00000185573</v>
      </c>
      <c r="AU22" s="144">
        <f t="shared" si="9"/>
        <v>0</v>
      </c>
      <c r="AV22" s="144">
        <f>+AW22-AU22/$AD22</f>
        <v>1</v>
      </c>
      <c r="AW22" s="144">
        <f t="shared" si="10"/>
        <v>1</v>
      </c>
      <c r="AX22" s="144">
        <f t="shared" si="11"/>
        <v>0</v>
      </c>
      <c r="AY22" s="144">
        <f>+AZ22-AX22/$AD22</f>
        <v>1</v>
      </c>
      <c r="AZ22" s="144">
        <f t="shared" si="12"/>
        <v>1</v>
      </c>
      <c r="BA22" s="144">
        <f>+J22</f>
        <v>50</v>
      </c>
      <c r="BB22" s="144">
        <f>IF(AND($AC22&gt;2,$Y22&lt;=2),+$BA22*(2-$Y22)/($AC22-$Y22),BA22)</f>
        <v>50</v>
      </c>
      <c r="BC22" s="144">
        <f>IF(AND($AC22&gt;4,Y22&lt;=4),$BA22*($AC22-4)/($AC22-$Y22),0)</f>
        <v>0</v>
      </c>
      <c r="BD22" s="144">
        <f t="shared" si="13"/>
        <v>89.03657941561711</v>
      </c>
      <c r="BE22" s="144">
        <f>IF(OR(AND(Y22&lt;=2,AC22&lt;=2),AND(Y22&lt;=4,Y22&gt;2,AC22&lt;=4,AC22&gt;2),AND(Y22&gt;=4,AC22&gt;=4),AND(Y22&gt;=2,AC22&gt;=4)),((AJ22+AK22)*AI22/2+(AS22+AT22)*AR22/2)*$BA22/2,((AJ22+AK22)*AI22/2+(AS22+AT22)*AR22/2)*($BB22)/2+(AS22+AT22)*AR22/2*(BA22-$BB22))</f>
        <v>89.03657941561711</v>
      </c>
      <c r="BF22" s="144">
        <f>IF(OR(AND($Y22&lt;=2,$AC22&lt;=2),AND($Y22&lt;=4,$Y22&gt;2,$AC22&lt;=4,$AC22&gt;2),AND($Y22&gt;=4,$AC22&gt;=4)),((AM22+AN22)*AL22/2+(AV22+AW22)*AU22/2)*$BA22/2,((AM22+AN22)*AL22/2+(AV22+AW22)*AU22/2)*($BA22-BB22-BC22)/2+(AV22+AW22)*AU22/2*$BC22)</f>
        <v>0</v>
      </c>
      <c r="BG22" s="144">
        <f>IF(OR(AND($Y22&lt;=4,$AC22&lt;=4,),AND($Y22&gt;=4,$AC22&gt;=4)),((AP22+AQ22)*AO22/2+(AY22+AZ22)*AX22/2)*$BA22/2,((AP22+AQ22)*AO22/2+(AY22+AZ22)*AX22/2)*($BC22)/2)</f>
        <v>0</v>
      </c>
    </row>
    <row r="23" spans="1:59" ht="14.25" customHeight="1">
      <c r="A23" s="111"/>
      <c r="B23" s="38"/>
      <c r="C23" s="38"/>
      <c r="D23" s="38"/>
      <c r="E23" s="140"/>
      <c r="F23" s="141"/>
      <c r="G23" s="142">
        <v>1.7057300000001305</v>
      </c>
      <c r="H23" s="143">
        <v>1.764730000000327</v>
      </c>
      <c r="I23" s="144">
        <v>2</v>
      </c>
      <c r="J23" s="154">
        <v>50</v>
      </c>
      <c r="K23" s="146">
        <v>400</v>
      </c>
      <c r="L23" s="147" t="s">
        <v>54</v>
      </c>
      <c r="M23" s="148" t="s">
        <v>86</v>
      </c>
      <c r="N23" s="149">
        <v>1</v>
      </c>
      <c r="O23" s="150" t="str">
        <f>IF(N23&gt;0,+VLOOKUP(N23,$J$5:$N$6,2),0)</f>
        <v>Tierra</v>
      </c>
      <c r="P23" s="151">
        <f>IF(N23&gt;0,VLOOKUP(N23,$J$5:$N$6,3),0)</f>
        <v>0.9</v>
      </c>
      <c r="Q23" s="151">
        <f>IF(N23&gt;0,+VLOOKUP(N23,$J$5:$N$6,4),0)</f>
        <v>0.09999999999999998</v>
      </c>
      <c r="R23" s="151">
        <f>IF(N23&gt;0,VLOOKUP(N23,$J$5:$N$6,5),0)</f>
        <v>0.8</v>
      </c>
      <c r="S23" s="152">
        <f>+AG23-PI()*K23/1000*K23/1000*J23/4</f>
        <v>80.47838999016692</v>
      </c>
      <c r="T23" s="144">
        <f>(+$AG23-PI()*$K23/1000*$K23/1000/4*$J23)*P23</f>
        <v>72.43055099115023</v>
      </c>
      <c r="U23" s="144">
        <f>(+$AG23-PI()*$K23/1000*$K23/1000/4*$J23)*Q23</f>
        <v>8.04783899901669</v>
      </c>
      <c r="V23" s="144">
        <f t="shared" si="2"/>
        <v>57.94444079292018</v>
      </c>
      <c r="W23" s="144">
        <f>+(AG23-S23+V23)*(1+H$8)</f>
        <v>83.4959139301297</v>
      </c>
      <c r="X23" s="153">
        <f t="shared" si="3"/>
        <v>83.4959139301297</v>
      </c>
      <c r="Y23" s="144">
        <v>1.7057300000001305</v>
      </c>
      <c r="Z23" s="144">
        <f>+IF(AND(Y23&gt;2,Y23&lt;=3),$K$9/2,IF(AND(Y23&gt;3,Y23&lt;=4),$L$9/2,IF(Y23&gt;4,$M$9/2,1000000)))</f>
        <v>1000000</v>
      </c>
      <c r="AA23" s="144">
        <v>1</v>
      </c>
      <c r="AB23" s="144">
        <v>1.00000170573</v>
      </c>
      <c r="AC23" s="144">
        <v>1.764730000000327</v>
      </c>
      <c r="AD23" s="144">
        <f>+IF(AND(AC23&gt;2,AC23&lt;=3),$K$9/2,IF(AND(AC23&gt;3,AC23&lt;=4),$L$9/2,IF(AC23&gt;4,$M$9/2,1000000)))</f>
        <v>1000000</v>
      </c>
      <c r="AE23" s="144">
        <v>1</v>
      </c>
      <c r="AF23" s="144">
        <v>1.00000176473</v>
      </c>
      <c r="AG23" s="144">
        <f>+((AA23+AB23)*Y23/2+(AE23+AF23)*AC23/2)*J23/2</f>
        <v>86.76157529734651</v>
      </c>
      <c r="AH23" s="144">
        <f>+AVERAGE(Y23,AC23)</f>
        <v>1.7352300000002288</v>
      </c>
      <c r="AI23" s="144">
        <f>IF(Y23&lt;=2,Y23,2)</f>
        <v>1.7057300000001305</v>
      </c>
      <c r="AJ23" s="144">
        <f>+AK23-AI23/$Z23</f>
        <v>0.9999999999999999</v>
      </c>
      <c r="AK23" s="144">
        <f t="shared" si="4"/>
        <v>1.00000170573</v>
      </c>
      <c r="AL23" s="144">
        <f t="shared" si="0"/>
        <v>0</v>
      </c>
      <c r="AM23" s="144">
        <f>+AN23-AL23/$Z23</f>
        <v>0.9999999999999999</v>
      </c>
      <c r="AN23" s="144">
        <f t="shared" si="5"/>
        <v>0.9999999999999999</v>
      </c>
      <c r="AO23" s="144">
        <f t="shared" si="1"/>
        <v>0</v>
      </c>
      <c r="AP23" s="144">
        <f>+AQ23-AO23/$Z23</f>
        <v>0.9999999999999999</v>
      </c>
      <c r="AQ23" s="144">
        <f t="shared" si="6"/>
        <v>0.9999999999999999</v>
      </c>
      <c r="AR23" s="144">
        <f t="shared" si="7"/>
        <v>1.764730000000327</v>
      </c>
      <c r="AS23" s="144">
        <f>+AT23-AR23/$AD23</f>
        <v>0.9999999999999999</v>
      </c>
      <c r="AT23" s="144">
        <f t="shared" si="8"/>
        <v>1.00000176473</v>
      </c>
      <c r="AU23" s="144">
        <f t="shared" si="9"/>
        <v>0</v>
      </c>
      <c r="AV23" s="144">
        <f>+AW23-AU23/$AD23</f>
        <v>0.9999999999999999</v>
      </c>
      <c r="AW23" s="144">
        <f t="shared" si="10"/>
        <v>0.9999999999999999</v>
      </c>
      <c r="AX23" s="144">
        <f t="shared" si="11"/>
        <v>0</v>
      </c>
      <c r="AY23" s="144">
        <f>+AZ23-AX23/$AD23</f>
        <v>0.9999999999999999</v>
      </c>
      <c r="AZ23" s="144">
        <f t="shared" si="12"/>
        <v>0.9999999999999999</v>
      </c>
      <c r="BA23" s="144">
        <f>+J23</f>
        <v>50</v>
      </c>
      <c r="BB23" s="144">
        <f>IF(AND($AC23&gt;2,$Y23&lt;=2),+$BA23*(2-$Y23)/($AC23-$Y23),BA23)</f>
        <v>50</v>
      </c>
      <c r="BC23" s="144">
        <f>IF(AND($AC23&gt;4,Y23&lt;=4),$BA23*($AC23-4)/($AC23-$Y23),0)</f>
        <v>0</v>
      </c>
      <c r="BD23" s="144">
        <f t="shared" si="13"/>
        <v>86.76157529734651</v>
      </c>
      <c r="BE23" s="144">
        <f>IF(OR(AND(Y23&lt;=2,AC23&lt;=2),AND(Y23&lt;=4,Y23&gt;2,AC23&lt;=4,AC23&gt;2),AND(Y23&gt;=4,AC23&gt;=4),AND(Y23&gt;=2,AC23&gt;=4)),((AJ23+AK23)*AI23/2+(AS23+AT23)*AR23/2)*$BA23/2,((AJ23+AK23)*AI23/2+(AS23+AT23)*AR23/2)*($BB23)/2+(AS23+AT23)*AR23/2*(BA23-$BB23))</f>
        <v>86.76157529734651</v>
      </c>
      <c r="BF23" s="144">
        <f>IF(OR(AND($Y23&lt;=2,$AC23&lt;=2),AND($Y23&lt;=4,$Y23&gt;2,$AC23&lt;=4,$AC23&gt;2),AND($Y23&gt;=4,$AC23&gt;=4)),((AM23+AN23)*AL23/2+(AV23+AW23)*AU23/2)*$BA23/2,((AM23+AN23)*AL23/2+(AV23+AW23)*AU23/2)*($BA23-BB23-BC23)/2+(AV23+AW23)*AU23/2*$BC23)</f>
        <v>0</v>
      </c>
      <c r="BG23" s="144">
        <f>IF(OR(AND($Y23&lt;=4,$AC23&lt;=4,),AND($Y23&gt;=4,$AC23&gt;=4)),((AP23+AQ23)*AO23/2+(AY23+AZ23)*AX23/2)*$BA23/2,((AP23+AQ23)*AO23/2+(AY23+AZ23)*AX23/2)*($BC23)/2)</f>
        <v>0</v>
      </c>
    </row>
    <row r="24" spans="1:59" ht="14.25" customHeight="1">
      <c r="A24" s="111"/>
      <c r="B24" s="38"/>
      <c r="C24" s="38"/>
      <c r="D24" s="38"/>
      <c r="E24" s="140"/>
      <c r="F24" s="141"/>
      <c r="G24" s="142">
        <v>1.764730000000327</v>
      </c>
      <c r="H24" s="143">
        <v>2.8069800000002942</v>
      </c>
      <c r="I24" s="144">
        <v>2</v>
      </c>
      <c r="J24" s="154">
        <v>23.649999999999977</v>
      </c>
      <c r="K24" s="146">
        <v>400</v>
      </c>
      <c r="L24" s="147" t="s">
        <v>54</v>
      </c>
      <c r="M24" s="148" t="s">
        <v>86</v>
      </c>
      <c r="N24" s="149">
        <v>1</v>
      </c>
      <c r="O24" s="150" t="str">
        <f>IF(N24&gt;0,+VLOOKUP(N24,$J$5:$N$6,2),0)</f>
        <v>Tierra</v>
      </c>
      <c r="P24" s="151">
        <f>IF(N24&gt;0,VLOOKUP(N24,$J$5:$N$6,3),0)</f>
        <v>0.9</v>
      </c>
      <c r="Q24" s="151">
        <f>IF(N24&gt;0,+VLOOKUP(N24,$J$5:$N$6,4),0)</f>
        <v>0.09999999999999998</v>
      </c>
      <c r="R24" s="151">
        <f>IF(N24&gt;0,VLOOKUP(N24,$J$5:$N$6,5),0)</f>
        <v>0.8</v>
      </c>
      <c r="S24" s="152">
        <f>+AG24-PI()*K24/1000*K24/1000*J24/4</f>
        <v>62.73489147768806</v>
      </c>
      <c r="T24" s="144">
        <f>(+$AG24-PI()*$K24/1000*$K24/1000/4*$J24)*P24</f>
        <v>56.46140232991925</v>
      </c>
      <c r="U24" s="144">
        <f>(+$AG24-PI()*$K24/1000*$K24/1000/4*$J24)*Q24</f>
        <v>6.273489147768805</v>
      </c>
      <c r="V24" s="144">
        <f t="shared" si="2"/>
        <v>45.1691218639354</v>
      </c>
      <c r="W24" s="144">
        <f>+(AG24-S24+V24)*(1+H$8)</f>
        <v>62.58338906850075</v>
      </c>
      <c r="X24" s="153">
        <f t="shared" si="3"/>
        <v>62.58338906850075</v>
      </c>
      <c r="Y24" s="144">
        <v>1.764730000000327</v>
      </c>
      <c r="Z24" s="144">
        <f>+IF(AND(Y24&gt;2,Y24&lt;=3),$K$9/2,IF(AND(Y24&gt;3,Y24&lt;=4),$L$9/2,IF(Y24&gt;4,$M$9/2,1000000)))</f>
        <v>1000000</v>
      </c>
      <c r="AA24" s="144">
        <v>1</v>
      </c>
      <c r="AB24" s="144">
        <v>1.00000176473</v>
      </c>
      <c r="AC24" s="144">
        <v>2.8069800000002942</v>
      </c>
      <c r="AD24" s="144">
        <f>+IF(AND(AC24&gt;2,AC24&lt;=3),$K$9/2,IF(AND(AC24&gt;3,AC24&lt;=4),$L$9/2,IF(AC24&gt;4,$M$9/2,1000000)))</f>
        <v>4</v>
      </c>
      <c r="AE24" s="144">
        <v>1</v>
      </c>
      <c r="AF24" s="144">
        <v>1.7017450000000736</v>
      </c>
      <c r="AG24" s="144">
        <f>+((AA24+AB24)*Y24/2+(AE24+AF24)*AC24/2)*J24/2</f>
        <v>65.706838127984</v>
      </c>
      <c r="AH24" s="144">
        <f>+AVERAGE(Y24,AC24)</f>
        <v>2.2858550000003106</v>
      </c>
      <c r="AI24" s="144">
        <f>IF(Y24&lt;=2,Y24,2)</f>
        <v>1.764730000000327</v>
      </c>
      <c r="AJ24" s="144">
        <f>+AK24-AI24/$Z24</f>
        <v>0.9999999999999999</v>
      </c>
      <c r="AK24" s="144">
        <f t="shared" si="4"/>
        <v>1.00000176473</v>
      </c>
      <c r="AL24" s="144">
        <f t="shared" si="0"/>
        <v>0</v>
      </c>
      <c r="AM24" s="144">
        <f>+AN24-AL24/$Z24</f>
        <v>0.9999999999999999</v>
      </c>
      <c r="AN24" s="144">
        <f t="shared" si="5"/>
        <v>0.9999999999999999</v>
      </c>
      <c r="AO24" s="144">
        <f t="shared" si="1"/>
        <v>0</v>
      </c>
      <c r="AP24" s="144">
        <f>+AQ24-AO24/$Z24</f>
        <v>0.9999999999999999</v>
      </c>
      <c r="AQ24" s="144">
        <f t="shared" si="6"/>
        <v>0.9999999999999999</v>
      </c>
      <c r="AR24" s="144">
        <f t="shared" si="7"/>
        <v>2</v>
      </c>
      <c r="AS24" s="144">
        <f>+AT24-AR24/$AD24</f>
        <v>1.2017450000000736</v>
      </c>
      <c r="AT24" s="144">
        <f t="shared" si="8"/>
        <v>1.7017450000000736</v>
      </c>
      <c r="AU24" s="144">
        <f t="shared" si="9"/>
        <v>0.8069800000002942</v>
      </c>
      <c r="AV24" s="144">
        <f>+AW24-AU24/$AD24</f>
        <v>1</v>
      </c>
      <c r="AW24" s="144">
        <f t="shared" si="10"/>
        <v>1.2017450000000736</v>
      </c>
      <c r="AX24" s="144">
        <f t="shared" si="11"/>
        <v>0</v>
      </c>
      <c r="AY24" s="144">
        <f>+AZ24-AX24/$AD24</f>
        <v>1</v>
      </c>
      <c r="AZ24" s="144">
        <f t="shared" si="12"/>
        <v>1</v>
      </c>
      <c r="BA24" s="144">
        <f>+J24</f>
        <v>23.649999999999977</v>
      </c>
      <c r="BB24" s="144">
        <f>IF(AND($AC24&gt;2,$Y24&lt;=2),+$BA24*(2-$Y24)/($AC24-$Y24),BA24)</f>
        <v>5.338580474926779</v>
      </c>
      <c r="BC24" s="144">
        <f>IF(AND($AC24&gt;4,Y24&lt;=4),$BA24*($AC24-4)/($AC24-$Y24),0)</f>
        <v>0</v>
      </c>
      <c r="BD24" s="144">
        <f t="shared" si="13"/>
        <v>73.76163028037466</v>
      </c>
      <c r="BE24" s="144">
        <f>IF(OR(AND(Y24&lt;=2,AC24&lt;=2),AND(Y24&lt;=4,Y24&gt;2,AC24&lt;=4,AC24&gt;2),AND(Y24&gt;=4,AC24&gt;=4),AND(Y24&gt;=2,AC24&gt;=4)),((AJ24+AK24)*AI24/2+(AS24+AT24)*AR24/2)*$BA24/2,((AJ24+AK24)*AI24/2+(AS24+AT24)*AR24/2)*($BB24)/2+(AS24+AT24)*AR24/2*(BA24-$BB24))</f>
        <v>65.62786170563797</v>
      </c>
      <c r="BF24" s="144">
        <f>IF(OR(AND($Y24&lt;=2,$AC24&lt;=2),AND($Y24&lt;=4,$Y24&gt;2,$AC24&lt;=4,$AC24&gt;2),AND($Y24&gt;=4,$AC24&gt;=4)),((AM24+AN24)*AL24/2+(AV24+AW24)*AU24/2)*$BA24/2,((AM24+AN24)*AL24/2+(AV24+AW24)*AU24/2)*($BA24-BB24-BC24)/2+(AV24+AW24)*AU24/2*$BC24)</f>
        <v>8.13376857473669</v>
      </c>
      <c r="BG24" s="144">
        <f>IF(OR(AND($Y24&lt;=4,$AC24&lt;=4,),AND($Y24&gt;=4,$AC24&gt;=4)),((AP24+AQ24)*AO24/2+(AY24+AZ24)*AX24/2)*$BA24/2,((AP24+AQ24)*AO24/2+(AY24+AZ24)*AX24/2)*($BC24)/2)</f>
        <v>0</v>
      </c>
    </row>
    <row r="25" spans="1:59" ht="14.25" customHeight="1">
      <c r="A25" s="111"/>
      <c r="B25" s="38"/>
      <c r="C25" s="38"/>
      <c r="D25" s="38"/>
      <c r="E25" s="140"/>
      <c r="F25" s="141"/>
      <c r="G25" s="142">
        <v>2.8069800000002942</v>
      </c>
      <c r="H25" s="143">
        <v>1.7996299999999792</v>
      </c>
      <c r="I25" s="144">
        <v>3</v>
      </c>
      <c r="J25" s="154">
        <v>16.210000000000036</v>
      </c>
      <c r="K25" s="146">
        <v>400</v>
      </c>
      <c r="L25" s="147" t="s">
        <v>54</v>
      </c>
      <c r="M25" s="148" t="s">
        <v>86</v>
      </c>
      <c r="N25" s="149">
        <v>1</v>
      </c>
      <c r="O25" s="150" t="str">
        <f>IF(N25&gt;0,+VLOOKUP(N25,$J$5:$N$6,2),0)</f>
        <v>Tierra</v>
      </c>
      <c r="P25" s="151">
        <f>IF(N25&gt;0,VLOOKUP(N25,$J$5:$N$6,3),0)</f>
        <v>0.9</v>
      </c>
      <c r="Q25" s="151">
        <f>IF(N25&gt;0,+VLOOKUP(N25,$J$5:$N$6,4),0)</f>
        <v>0.09999999999999998</v>
      </c>
      <c r="R25" s="151">
        <f>IF(N25&gt;0,VLOOKUP(N25,$J$5:$N$6,5),0)</f>
        <v>0.8</v>
      </c>
      <c r="S25" s="152">
        <f>+AG25-PI()*K25/1000*K25/1000*J25/4</f>
        <v>43.28212888797424</v>
      </c>
      <c r="T25" s="144">
        <f>(+$AG25-PI()*$K25/1000*$K25/1000/4*$J25)*P25</f>
        <v>38.953915999176814</v>
      </c>
      <c r="U25" s="144">
        <f>(+$AG25-PI()*$K25/1000*$K25/1000/4*$J25)*Q25</f>
        <v>4.328212888797423</v>
      </c>
      <c r="V25" s="144">
        <f>+T25*R25</f>
        <v>31.163132799341454</v>
      </c>
      <c r="W25" s="144">
        <f>+(AG25-S25+V25)*(1+H$8)</f>
        <v>43.16018391870781</v>
      </c>
      <c r="X25" s="153">
        <f>+W25</f>
        <v>43.16018391870781</v>
      </c>
      <c r="Y25" s="144">
        <v>1.7996299999999792</v>
      </c>
      <c r="Z25" s="144">
        <f>+IF(AND(Y25&gt;2,Y25&lt;=3),$K$9/2,IF(AND(Y25&gt;3,Y25&lt;=4),$L$9/2,IF(Y25&gt;4,$M$9/2,1000000)))</f>
        <v>1000000</v>
      </c>
      <c r="AA25" s="144">
        <v>1</v>
      </c>
      <c r="AB25" s="144">
        <v>1.00000179963</v>
      </c>
      <c r="AC25" s="144">
        <v>2.8069800000002942</v>
      </c>
      <c r="AD25" s="144">
        <f>+IF(AND(AC25&gt;2,AC25&lt;=3),$K$9/2,IF(AND(AC25&gt;3,AC25&lt;=4),$L$9/2,IF(AC25&gt;4,$M$9/2,1000000)))</f>
        <v>4</v>
      </c>
      <c r="AE25" s="144">
        <v>1</v>
      </c>
      <c r="AF25" s="144">
        <v>1.7017450000000736</v>
      </c>
      <c r="AG25" s="144">
        <f>+((AA25+AB25)*Y25/2+(AE25+AF25)*AC25/2)*J25/2</f>
        <v>45.31913756456186</v>
      </c>
      <c r="AH25" s="144">
        <f>+AVERAGE(Y25,AC25)</f>
        <v>2.3033050000001367</v>
      </c>
      <c r="AI25" s="144">
        <f>IF(Y25&lt;=2,Y25,2)</f>
        <v>1.7996299999999792</v>
      </c>
      <c r="AJ25" s="144">
        <f>+AK25-AI25/$Z25</f>
        <v>0.9999999999999999</v>
      </c>
      <c r="AK25" s="144">
        <f t="shared" si="4"/>
        <v>1.00000179963</v>
      </c>
      <c r="AL25" s="144">
        <f t="shared" si="0"/>
        <v>0</v>
      </c>
      <c r="AM25" s="144">
        <f>+AN25-AL25/$Z25</f>
        <v>0.9999999999999999</v>
      </c>
      <c r="AN25" s="144">
        <f t="shared" si="5"/>
        <v>0.9999999999999999</v>
      </c>
      <c r="AO25" s="144">
        <f t="shared" si="1"/>
        <v>0</v>
      </c>
      <c r="AP25" s="144">
        <f>+AQ25-AO25/$Z25</f>
        <v>0.9999999999999999</v>
      </c>
      <c r="AQ25" s="144">
        <f t="shared" si="6"/>
        <v>0.9999999999999999</v>
      </c>
      <c r="AR25" s="144">
        <f t="shared" si="7"/>
        <v>2</v>
      </c>
      <c r="AS25" s="144">
        <f>+AT25-AR25/$AD25</f>
        <v>1.2017450000000736</v>
      </c>
      <c r="AT25" s="144">
        <f t="shared" si="8"/>
        <v>1.7017450000000736</v>
      </c>
      <c r="AU25" s="144">
        <f t="shared" si="9"/>
        <v>0.8069800000002942</v>
      </c>
      <c r="AV25" s="144">
        <f>+AW25-AU25/$AD25</f>
        <v>1</v>
      </c>
      <c r="AW25" s="144">
        <f t="shared" si="10"/>
        <v>1.2017450000000736</v>
      </c>
      <c r="AX25" s="144">
        <f t="shared" si="11"/>
        <v>0</v>
      </c>
      <c r="AY25" s="144">
        <f>+AZ25-AX25/$AD25</f>
        <v>1</v>
      </c>
      <c r="AZ25" s="144">
        <f t="shared" si="12"/>
        <v>1</v>
      </c>
      <c r="BA25" s="144">
        <f>+J25</f>
        <v>16.210000000000036</v>
      </c>
      <c r="BB25" s="144">
        <f>IF(AND($AC25&gt;2,$Y25&lt;=2),+$BA25*(2-$Y25)/($AC25-$Y25),BA25)</f>
        <v>3.22429910160255</v>
      </c>
      <c r="BC25" s="144">
        <f>IF(AND($AC25&gt;4,Y25&lt;=4),$BA25*($AC25-4)/($AC25-$Y25),0)</f>
        <v>0</v>
      </c>
      <c r="BD25" s="144">
        <f t="shared" si="13"/>
        <v>51.05412015990697</v>
      </c>
      <c r="BE25" s="144">
        <f>IF(OR(AND(Y25&lt;=2,AC25&lt;=2),AND(Y25&lt;=4,Y25&gt;2,AC25&lt;=4,AC25&gt;2),AND(Y25&gt;=4,AC25&gt;=4),AND(Y25&gt;=2,AC25&gt;=4)),((AJ25+AK25)*AI25/2+(AS25+AT25)*AR25/2)*$BA25/2,((AJ25+AK25)*AI25/2+(AS25+AT25)*AR25/2)*($BB25)/2+(AS25+AT25)*AR25/2*(BA25-$BB25))</f>
        <v>45.28598810746342</v>
      </c>
      <c r="BF25" s="144">
        <f>IF(OR(AND($Y25&lt;=2,$AC25&lt;=2),AND($Y25&lt;=4,$Y25&gt;2,$AC25&lt;=4,$AC25&gt;2),AND($Y25&gt;=4,$AC25&gt;=4)),((AM25+AN25)*AL25/2+(AV25+AW25)*AU25/2)*$BA25/2,((AM25+AN25)*AL25/2+(AV25+AW25)*AU25/2)*($BA25-BB25-BC25)/2+(AV25+AW25)*AU25/2*$BC25)</f>
        <v>5.768132052443557</v>
      </c>
      <c r="BG25" s="144">
        <f>IF(OR(AND($Y25&lt;=4,$AC25&lt;=4,),AND($Y25&gt;=4,$AC25&gt;=4)),((AP25+AQ25)*AO25/2+(AY25+AZ25)*AX25/2)*$BA25/2,((AP25+AQ25)*AO25/2+(AY25+AZ25)*AX25/2)*($BC25)/2)</f>
        <v>0</v>
      </c>
    </row>
    <row r="26" spans="1:59" ht="14.25" customHeight="1">
      <c r="A26" s="111"/>
      <c r="B26" s="38"/>
      <c r="C26" s="38"/>
      <c r="D26" s="38"/>
      <c r="E26" s="140"/>
      <c r="F26" s="141"/>
      <c r="G26" s="142">
        <v>1.7996299999999792</v>
      </c>
      <c r="H26" s="143">
        <v>2.962029999999686</v>
      </c>
      <c r="I26" s="144">
        <v>2</v>
      </c>
      <c r="J26" s="154">
        <v>19.569999999999993</v>
      </c>
      <c r="K26" s="146">
        <v>540</v>
      </c>
      <c r="L26" s="147" t="s">
        <v>87</v>
      </c>
      <c r="M26" s="148" t="s">
        <v>86</v>
      </c>
      <c r="N26" s="149">
        <v>1</v>
      </c>
      <c r="O26" s="150" t="str">
        <f>IF(N26&gt;0,+VLOOKUP(N26,$J$5:$N$6,2),0)</f>
        <v>Tierra</v>
      </c>
      <c r="P26" s="151">
        <f>IF(N26&gt;0,VLOOKUP(N26,$J$5:$N$6,3),0)</f>
        <v>0.9</v>
      </c>
      <c r="Q26" s="151">
        <f>IF(N26&gt;0,+VLOOKUP(N26,$J$5:$N$6,4),0)</f>
        <v>0.09999999999999998</v>
      </c>
      <c r="R26" s="151">
        <f>IF(N26&gt;0,VLOOKUP(N26,$J$5:$N$6,5),0)</f>
        <v>0.8</v>
      </c>
      <c r="S26" s="152">
        <f>+AG26-PI()*K26/1000*K26/1000*J26/4</f>
        <v>59.36513046253181</v>
      </c>
      <c r="T26" s="144">
        <f>(+$AG26-PI()*$K26/1000*$K26/1000/4*$J26)*P26</f>
        <v>53.42861741627863</v>
      </c>
      <c r="U26" s="144">
        <f>(+$AG26-PI()*$K26/1000*$K26/1000/4*$J26)*Q26</f>
        <v>5.93651304625318</v>
      </c>
      <c r="V26" s="144">
        <f>+T26*R26</f>
        <v>42.742893933022906</v>
      </c>
      <c r="W26" s="144">
        <f>+(AG26-S26+V26)*(1+H$8)</f>
        <v>61.392313472158165</v>
      </c>
      <c r="X26" s="153">
        <f>+W26</f>
        <v>61.392313472158165</v>
      </c>
      <c r="Y26" s="144">
        <v>1.7996299999999792</v>
      </c>
      <c r="Z26" s="144">
        <f>+IF(AND(Y26&gt;2,Y26&lt;=3),$K$9/2,IF(AND(Y26&gt;3,Y26&lt;=4),$L$9/2,IF(Y26&gt;4,$M$9/2,1000000)))</f>
        <v>1000000</v>
      </c>
      <c r="AA26" s="144">
        <v>1.1400000000000001</v>
      </c>
      <c r="AB26" s="144">
        <v>1.14000179963</v>
      </c>
      <c r="AC26" s="144">
        <v>2.962029999999686</v>
      </c>
      <c r="AD26" s="144">
        <f>+IF(AND(AC26&gt;2,AC26&lt;=3),$K$9/2,IF(AND(AC26&gt;3,AC26&lt;=4),$L$9/2,IF(AC26&gt;4,$M$9/2,1000000)))</f>
        <v>4</v>
      </c>
      <c r="AE26" s="144">
        <v>1.1400000000000001</v>
      </c>
      <c r="AF26" s="144">
        <v>1.8805074999999216</v>
      </c>
      <c r="AG26" s="144">
        <f>+((AA26+AB26)*Y26/2+(AE26+AF26)*AC26/2)*J26/2</f>
        <v>63.847093046553645</v>
      </c>
      <c r="AH26" s="144">
        <f>+AVERAGE(Y26,AC26)</f>
        <v>2.3808299999998326</v>
      </c>
      <c r="AI26" s="144">
        <f>IF(Y26&lt;=2,Y26,2)</f>
        <v>1.7996299999999792</v>
      </c>
      <c r="AJ26" s="144">
        <f>+AK26-AI26/$Z26</f>
        <v>1.1400000000000001</v>
      </c>
      <c r="AK26" s="144">
        <f t="shared" si="4"/>
        <v>1.14000179963</v>
      </c>
      <c r="AL26" s="144">
        <f t="shared" si="0"/>
        <v>0</v>
      </c>
      <c r="AM26" s="144">
        <f>+AN26-AL26/$Z26</f>
        <v>1.1400000000000001</v>
      </c>
      <c r="AN26" s="144">
        <f t="shared" si="5"/>
        <v>1.1400000000000001</v>
      </c>
      <c r="AO26" s="144">
        <f t="shared" si="1"/>
        <v>0</v>
      </c>
      <c r="AP26" s="144">
        <f>+AQ26-AO26/$Z26</f>
        <v>1.1400000000000001</v>
      </c>
      <c r="AQ26" s="144">
        <f t="shared" si="6"/>
        <v>1.1400000000000001</v>
      </c>
      <c r="AR26" s="144">
        <f t="shared" si="7"/>
        <v>2</v>
      </c>
      <c r="AS26" s="144">
        <f>+AT26-AR26/$AD26</f>
        <v>1.3805074999999216</v>
      </c>
      <c r="AT26" s="144">
        <f t="shared" si="8"/>
        <v>1.8805074999999216</v>
      </c>
      <c r="AU26" s="144">
        <f t="shared" si="9"/>
        <v>0.962029999999686</v>
      </c>
      <c r="AV26" s="144">
        <f>+AW26-AU26/$AD26</f>
        <v>1.1400000000000001</v>
      </c>
      <c r="AW26" s="144">
        <f t="shared" si="10"/>
        <v>1.3805074999999216</v>
      </c>
      <c r="AX26" s="144">
        <f t="shared" si="11"/>
        <v>0</v>
      </c>
      <c r="AY26" s="144">
        <f>+AZ26-AX26/$AD26</f>
        <v>1.1400000000000001</v>
      </c>
      <c r="AZ26" s="144">
        <f t="shared" si="12"/>
        <v>1.1400000000000001</v>
      </c>
      <c r="BA26" s="144">
        <f>+J26</f>
        <v>19.569999999999993</v>
      </c>
      <c r="BB26" s="144">
        <f>IF(AND($AC26&gt;2,$Y26&lt;=2),+$BA26*(2-$Y26)/($AC26-$Y26),BA26)</f>
        <v>3.373400636615102</v>
      </c>
      <c r="BC26" s="144">
        <f>IF(AND($AC26&gt;4,Y26&lt;=4),$BA26*($AC26-4)/($AC26-$Y26),0)</f>
        <v>0</v>
      </c>
      <c r="BD26" s="144">
        <f t="shared" si="13"/>
        <v>71.59650288903092</v>
      </c>
      <c r="BE26" s="144">
        <f>IF(OR(AND(Y26&lt;=2,AC26&lt;=2),AND(Y26&lt;=4,Y26&gt;2,AC26&lt;=4,AC26&gt;2),AND(Y26&gt;=4,AC26&gt;=4),AND(Y26&gt;=2,AC26&gt;=4)),((AJ26+AK26)*AI26/2+(AS26+AT26)*AR26/2)*$BA26/2,((AJ26+AK26)*AI26/2+(AS26+AT26)*AR26/2)*($BB26)/2+(AS26+AT26)*AR26/2*(BA26-$BB26))</f>
        <v>61.77810884579556</v>
      </c>
      <c r="BF26" s="144">
        <f>IF(OR(AND($Y26&lt;=2,$AC26&lt;=2),AND($Y26&lt;=4,$Y26&gt;2,$AC26&lt;=4,$AC26&gt;2),AND($Y26&gt;=4,$AC26&gt;=4)),((AM26+AN26)*AL26/2+(AV26+AW26)*AU26/2)*$BA26/2,((AM26+AN26)*AL26/2+(AV26+AW26)*AU26/2)*($BA26-BB26-BC26)/2+(AV26+AW26)*AU26/2*$BC26)</f>
        <v>9.81839404323536</v>
      </c>
      <c r="BG26" s="144">
        <f>IF(OR(AND($Y26&lt;=4,$AC26&lt;=4,),AND($Y26&gt;=4,$AC26&gt;=4)),((AP26+AQ26)*AO26/2+(AY26+AZ26)*AX26/2)*$BA26/2,((AP26+AQ26)*AO26/2+(AY26+AZ26)*AX26/2)*($BC26)/2)</f>
        <v>0</v>
      </c>
    </row>
    <row r="27" spans="1:59" ht="12" thickBot="1">
      <c r="A27" s="111"/>
      <c r="B27" s="54"/>
      <c r="C27" s="54"/>
      <c r="D27" s="54"/>
      <c r="E27" s="155"/>
      <c r="F27" s="156"/>
      <c r="G27" s="157"/>
      <c r="H27" s="157"/>
      <c r="I27" s="158"/>
      <c r="J27" s="159">
        <f>+SUM(J17:J26)</f>
        <v>331.12</v>
      </c>
      <c r="K27" s="158"/>
      <c r="L27" s="158"/>
      <c r="M27" s="158"/>
      <c r="N27" s="159"/>
      <c r="O27" s="158"/>
      <c r="P27" s="158"/>
      <c r="Q27" s="158"/>
      <c r="R27" s="158"/>
      <c r="S27" s="160">
        <f>+SUM(S17:S26)</f>
        <v>686.438368484562</v>
      </c>
      <c r="T27" s="158">
        <f>+SUM(T17:T26)</f>
        <v>617.7945316361058</v>
      </c>
      <c r="U27" s="158">
        <f>+SUM(U17:U26)</f>
        <v>68.64383684845619</v>
      </c>
      <c r="V27" s="158">
        <f>+SUM(V17:V26)</f>
        <v>494.2356253088848</v>
      </c>
      <c r="W27" s="158">
        <f>+SUM(W17:W26)</f>
        <v>690.8536637041082</v>
      </c>
      <c r="X27" s="161">
        <f>+SUM(X17:X26)</f>
        <v>690.8536637041082</v>
      </c>
      <c r="Y27" s="158"/>
      <c r="Z27" s="158"/>
      <c r="AA27" s="158"/>
      <c r="AB27" s="158"/>
      <c r="AC27" s="158"/>
      <c r="AD27" s="158"/>
      <c r="AE27" s="158"/>
      <c r="AF27" s="158"/>
      <c r="AG27" s="158">
        <f>+SUM(AG17:AG26)</f>
        <v>723.6286383326835</v>
      </c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>
        <f>+SUM(BD17:BD26)</f>
        <v>752.3324959739502</v>
      </c>
      <c r="BE27" s="158">
        <f>+SUM(BE17:BE26)</f>
        <v>718.7363172901981</v>
      </c>
      <c r="BF27" s="158">
        <f>+SUM(BF17:BF26)</f>
        <v>33.59617868375212</v>
      </c>
      <c r="BG27" s="158">
        <f>+SUM(BG17:BG26)</f>
        <v>0</v>
      </c>
    </row>
    <row r="28" spans="5:43" ht="11.25">
      <c r="E28" s="54"/>
      <c r="F28" s="155"/>
      <c r="G28" s="139"/>
      <c r="H28" s="139"/>
      <c r="I28" s="139"/>
      <c r="J28" s="139"/>
      <c r="K28" s="139"/>
      <c r="L28" s="139"/>
      <c r="U28" s="83"/>
      <c r="V28" s="83"/>
      <c r="AM28" s="83"/>
      <c r="AN28" s="83"/>
      <c r="AO28" s="83"/>
      <c r="AQ28" s="83"/>
    </row>
    <row r="29" spans="13:46" ht="11.25">
      <c r="M29" s="81"/>
      <c r="N29" s="82"/>
      <c r="O29" s="81"/>
      <c r="P29" s="81"/>
      <c r="R29" s="83"/>
      <c r="S29" s="83"/>
      <c r="T29" s="162"/>
      <c r="AO29" s="83"/>
      <c r="AP29" s="83"/>
      <c r="AQ29" s="162"/>
      <c r="AR29" s="81"/>
      <c r="AT29" s="162"/>
    </row>
    <row r="30" ht="11.25">
      <c r="W30" s="163"/>
    </row>
    <row r="31" spans="6:23" ht="11.25">
      <c r="F31" s="1" t="s">
        <v>37</v>
      </c>
      <c r="G31" s="1"/>
      <c r="H31" s="1"/>
      <c r="I31" s="1"/>
      <c r="J31" s="1"/>
      <c r="K31" s="1"/>
      <c r="L31" s="1"/>
      <c r="M31" s="1"/>
      <c r="N31" s="164">
        <f>+ROUND(J27/1000,2)</f>
        <v>0.33</v>
      </c>
      <c r="O31" s="1" t="s">
        <v>38</v>
      </c>
      <c r="W31" s="163"/>
    </row>
    <row r="32" spans="6:23" ht="11.25">
      <c r="F32" s="1" t="s">
        <v>39</v>
      </c>
      <c r="G32" s="1"/>
      <c r="H32" s="1"/>
      <c r="I32" s="1"/>
      <c r="J32" s="1"/>
      <c r="K32" s="1"/>
      <c r="L32" s="1"/>
      <c r="M32" s="1"/>
      <c r="N32" s="168">
        <f>+ROUND(BE27*H5,1)</f>
        <v>71.9</v>
      </c>
      <c r="O32" s="1" t="s">
        <v>40</v>
      </c>
      <c r="W32" s="163"/>
    </row>
    <row r="33" spans="6:23" ht="11.25">
      <c r="F33" s="1" t="s">
        <v>41</v>
      </c>
      <c r="G33" s="1"/>
      <c r="H33" s="1"/>
      <c r="I33" s="1"/>
      <c r="J33" s="1"/>
      <c r="K33" s="1"/>
      <c r="L33" s="1"/>
      <c r="M33" s="1"/>
      <c r="N33" s="168">
        <f>+ROUND(BF27*H5,1)</f>
        <v>3.4</v>
      </c>
      <c r="O33" s="1" t="s">
        <v>40</v>
      </c>
      <c r="W33" s="163"/>
    </row>
    <row r="34" spans="6:15" ht="11.25">
      <c r="F34" s="1" t="s">
        <v>42</v>
      </c>
      <c r="G34" s="1"/>
      <c r="H34" s="1"/>
      <c r="I34" s="1"/>
      <c r="J34" s="1"/>
      <c r="K34" s="1"/>
      <c r="L34" s="1"/>
      <c r="M34" s="1"/>
      <c r="N34" s="168">
        <f>+H7</f>
        <v>8</v>
      </c>
      <c r="O34" s="1" t="s">
        <v>43</v>
      </c>
    </row>
    <row r="35" spans="6:15" ht="11.25">
      <c r="F35" s="1" t="s">
        <v>44</v>
      </c>
      <c r="G35" s="1"/>
      <c r="H35" s="1"/>
      <c r="I35" s="1"/>
      <c r="J35" s="1"/>
      <c r="K35" s="1"/>
      <c r="L35" s="1"/>
      <c r="M35" s="1"/>
      <c r="N35" s="168">
        <f>+ROUND(BE27*H4,1)</f>
        <v>646.9</v>
      </c>
      <c r="O35" s="1" t="s">
        <v>40</v>
      </c>
    </row>
    <row r="36" spans="6:15" ht="11.25">
      <c r="F36" s="1" t="s">
        <v>45</v>
      </c>
      <c r="G36" s="1"/>
      <c r="H36" s="1"/>
      <c r="I36" s="1"/>
      <c r="J36" s="1"/>
      <c r="K36" s="1"/>
      <c r="L36" s="1"/>
      <c r="M36" s="1"/>
      <c r="N36" s="168">
        <f>+ROUND(BF27*H4,1)</f>
        <v>30.2</v>
      </c>
      <c r="O36" s="1" t="s">
        <v>40</v>
      </c>
    </row>
    <row r="37" spans="6:15" ht="11.25">
      <c r="F37" s="1" t="s">
        <v>7</v>
      </c>
      <c r="G37" s="1"/>
      <c r="H37" s="1"/>
      <c r="I37" s="1"/>
      <c r="J37" s="1"/>
      <c r="K37" s="1"/>
      <c r="L37" s="1"/>
      <c r="M37" s="166">
        <v>0.9</v>
      </c>
      <c r="N37" s="168">
        <f>+ROUND(T27,1)</f>
        <v>617.8</v>
      </c>
      <c r="O37" s="1" t="s">
        <v>40</v>
      </c>
    </row>
    <row r="38" spans="6:15" ht="11.25">
      <c r="F38" s="1" t="s">
        <v>46</v>
      </c>
      <c r="G38" s="1"/>
      <c r="H38" s="1"/>
      <c r="I38" s="1"/>
      <c r="J38" s="1"/>
      <c r="K38" s="1"/>
      <c r="L38" s="1"/>
      <c r="M38" s="166">
        <f>1-M37</f>
        <v>0.09999999999999998</v>
      </c>
      <c r="N38" s="168">
        <f>+ROUND(U27*M37,1)</f>
        <v>61.8</v>
      </c>
      <c r="O38" s="1" t="s">
        <v>40</v>
      </c>
    </row>
    <row r="39" spans="6:15" ht="11.25">
      <c r="F39" s="1" t="s">
        <v>47</v>
      </c>
      <c r="G39" s="1"/>
      <c r="H39" s="1"/>
      <c r="I39" s="1"/>
      <c r="J39" s="1"/>
      <c r="K39" s="1"/>
      <c r="L39" s="1"/>
      <c r="M39" s="166">
        <f>1-M40</f>
        <v>0.09999999999999998</v>
      </c>
      <c r="N39" s="168">
        <f>+ROUND(U27*M38,1)</f>
        <v>6.9</v>
      </c>
      <c r="O39" s="1" t="s">
        <v>40</v>
      </c>
    </row>
    <row r="40" spans="6:15" ht="11.25">
      <c r="F40" s="1" t="s">
        <v>48</v>
      </c>
      <c r="G40" s="1"/>
      <c r="H40" s="1"/>
      <c r="I40" s="1"/>
      <c r="J40" s="1"/>
      <c r="K40" s="1"/>
      <c r="L40" s="1"/>
      <c r="M40" s="166">
        <v>0.9</v>
      </c>
      <c r="N40" s="168">
        <f>+ROUND(W27*M39,1)</f>
        <v>69.1</v>
      </c>
      <c r="O40" s="1" t="s">
        <v>40</v>
      </c>
    </row>
    <row r="41" spans="6:15" ht="11.25">
      <c r="F41" s="1" t="s">
        <v>49</v>
      </c>
      <c r="G41" s="1"/>
      <c r="H41" s="1"/>
      <c r="I41" s="1"/>
      <c r="J41" s="1"/>
      <c r="K41" s="1"/>
      <c r="L41" s="1"/>
      <c r="M41" s="1">
        <v>5</v>
      </c>
      <c r="N41" s="168">
        <f>+ROUND(W27*M40,1)</f>
        <v>621.8</v>
      </c>
      <c r="O41" s="1" t="s">
        <v>40</v>
      </c>
    </row>
    <row r="42" spans="6:15" ht="11.25">
      <c r="F42" s="1" t="s">
        <v>50</v>
      </c>
      <c r="G42" s="1"/>
      <c r="H42" s="1"/>
      <c r="I42" s="1"/>
      <c r="J42" s="1"/>
      <c r="K42" s="1"/>
      <c r="L42" s="1"/>
      <c r="M42" s="1">
        <v>5</v>
      </c>
      <c r="N42" s="168">
        <f>+ROUND(X27,1)</f>
        <v>690.9</v>
      </c>
      <c r="O42" s="1" t="s">
        <v>40</v>
      </c>
    </row>
    <row r="43" spans="6:15" ht="11.25">
      <c r="F43" s="1" t="s">
        <v>51</v>
      </c>
      <c r="G43" s="1"/>
      <c r="H43" s="1"/>
      <c r="I43" s="1"/>
      <c r="J43" s="1"/>
      <c r="K43" s="1"/>
      <c r="L43" s="1"/>
      <c r="M43" s="1"/>
      <c r="N43" s="3">
        <f>ROUND(0.3*J27*(30/100)+0.1*J27*(70/100),0)</f>
        <v>53</v>
      </c>
      <c r="O43" s="1" t="s">
        <v>52</v>
      </c>
    </row>
    <row r="44" spans="6:16" ht="11.25">
      <c r="F44" s="1" t="s">
        <v>53</v>
      </c>
      <c r="G44" s="1"/>
      <c r="H44" s="1"/>
      <c r="I44" s="1"/>
      <c r="J44" s="1"/>
      <c r="K44" s="1"/>
      <c r="L44" s="1"/>
      <c r="M44" s="166">
        <v>0.2</v>
      </c>
      <c r="N44" s="168">
        <f>+ROUND(V27*M44,1)</f>
        <v>98.8</v>
      </c>
      <c r="O44" s="1" t="s">
        <v>40</v>
      </c>
      <c r="P44" s="5" t="s">
        <v>114</v>
      </c>
    </row>
    <row r="45" spans="6:15" ht="11.25">
      <c r="F45" s="1"/>
      <c r="G45" s="1"/>
      <c r="H45" s="1"/>
      <c r="I45" s="1"/>
      <c r="J45" s="1"/>
      <c r="K45" s="1"/>
      <c r="L45" s="1"/>
      <c r="M45" s="166"/>
      <c r="N45" s="3"/>
      <c r="O45" s="1"/>
    </row>
    <row r="46" spans="6:15" ht="11.25">
      <c r="F46" s="1"/>
      <c r="G46" s="1"/>
      <c r="H46" s="1"/>
      <c r="I46" s="1"/>
      <c r="J46" s="1"/>
      <c r="K46" s="1"/>
      <c r="L46" s="1"/>
      <c r="M46" s="1"/>
      <c r="N46" s="2"/>
      <c r="O46" s="1"/>
    </row>
    <row r="47" spans="6:15" ht="11.25">
      <c r="F47" s="1"/>
      <c r="G47" s="1"/>
      <c r="H47" s="1"/>
      <c r="I47" s="1"/>
      <c r="J47" s="1"/>
      <c r="K47" s="1"/>
      <c r="L47" s="1"/>
      <c r="M47" s="1"/>
      <c r="N47" s="2"/>
      <c r="O47" s="1"/>
    </row>
    <row r="48" spans="6:15" ht="11.25">
      <c r="F48" s="1"/>
      <c r="G48" s="1"/>
      <c r="H48" s="1"/>
      <c r="I48" s="1"/>
      <c r="J48" s="1"/>
      <c r="K48" s="1"/>
      <c r="L48" s="1"/>
      <c r="M48" s="1"/>
      <c r="N48" s="3"/>
      <c r="O48" s="1"/>
    </row>
    <row r="49" spans="6:15" ht="11.25">
      <c r="F49" s="1"/>
      <c r="G49" s="1"/>
      <c r="H49" s="1"/>
      <c r="I49" s="1"/>
      <c r="J49" s="1"/>
      <c r="K49" s="1"/>
      <c r="L49" s="1"/>
      <c r="M49" s="1"/>
      <c r="N49" s="3"/>
      <c r="O49" s="1"/>
    </row>
    <row r="149" spans="1:40" s="1" customFormat="1" ht="11.25">
      <c r="A149" s="3"/>
      <c r="E149" s="1">
        <v>522035</v>
      </c>
      <c r="P149" s="165"/>
      <c r="AL149" s="166"/>
      <c r="AN149" s="167"/>
    </row>
    <row r="150" spans="1:40" s="1" customFormat="1" ht="11.25">
      <c r="A150" s="3"/>
      <c r="E150" s="1">
        <v>502002</v>
      </c>
      <c r="AL150" s="166"/>
      <c r="AN150" s="167"/>
    </row>
    <row r="151" spans="1:40" s="1" customFormat="1" ht="11.25">
      <c r="A151" s="3"/>
      <c r="E151" s="1">
        <v>502003</v>
      </c>
      <c r="AL151" s="166"/>
      <c r="AN151" s="167"/>
    </row>
    <row r="152" spans="1:40" s="1" customFormat="1" ht="11.25">
      <c r="A152" s="3"/>
      <c r="E152" s="1">
        <v>502004</v>
      </c>
      <c r="AL152" s="166"/>
      <c r="AN152" s="167"/>
    </row>
    <row r="153" spans="1:40" s="1" customFormat="1" ht="11.25">
      <c r="A153" s="3"/>
      <c r="E153" s="1">
        <v>502007</v>
      </c>
      <c r="AL153" s="166"/>
      <c r="AN153" s="167"/>
    </row>
    <row r="154" spans="1:40" s="1" customFormat="1" ht="11.25">
      <c r="A154" s="3"/>
      <c r="E154" s="1">
        <v>502008</v>
      </c>
      <c r="AL154" s="166"/>
      <c r="AN154" s="167"/>
    </row>
    <row r="155" spans="1:5" s="1" customFormat="1" ht="11.25">
      <c r="A155" s="3"/>
      <c r="E155" s="1">
        <v>502009</v>
      </c>
    </row>
    <row r="156" spans="1:5" s="1" customFormat="1" ht="11.25">
      <c r="A156" s="3"/>
      <c r="E156" s="169">
        <v>502010</v>
      </c>
    </row>
    <row r="157" spans="1:40" s="1" customFormat="1" ht="11.25">
      <c r="A157" s="3"/>
      <c r="E157" s="1">
        <v>522001</v>
      </c>
      <c r="AN157" s="167"/>
    </row>
    <row r="158" spans="1:5" s="1" customFormat="1" ht="11.25">
      <c r="A158" s="3"/>
      <c r="E158" s="1">
        <v>503010</v>
      </c>
    </row>
    <row r="159" spans="1:5" s="1" customFormat="1" ht="11.25">
      <c r="A159" s="3"/>
      <c r="E159" s="1">
        <v>503011</v>
      </c>
    </row>
    <row r="160" spans="1:5" s="1" customFormat="1" ht="11.25">
      <c r="A160" s="3"/>
      <c r="E160" s="1">
        <v>503013</v>
      </c>
    </row>
    <row r="161" spans="1:5" s="1" customFormat="1" ht="11.25">
      <c r="A161" s="3"/>
      <c r="E161" s="1">
        <v>503002</v>
      </c>
    </row>
    <row r="162" spans="1:5" s="1" customFormat="1" ht="11.25">
      <c r="A162" s="3"/>
      <c r="E162" s="1">
        <v>503014</v>
      </c>
    </row>
    <row r="163" spans="1:5" s="1" customFormat="1" ht="11.25">
      <c r="A163" s="3"/>
      <c r="E163" s="1">
        <v>503006</v>
      </c>
    </row>
    <row r="164" spans="1:5" s="1" customFormat="1" ht="11.25">
      <c r="A164" s="3"/>
      <c r="E164" s="1">
        <v>503003</v>
      </c>
    </row>
    <row r="165" spans="1:5" s="1" customFormat="1" ht="11.25">
      <c r="A165" s="3"/>
      <c r="E165" s="1">
        <v>503015</v>
      </c>
    </row>
    <row r="166" spans="1:5" s="1" customFormat="1" ht="11.25">
      <c r="A166" s="3"/>
      <c r="E166" s="1">
        <v>503008</v>
      </c>
    </row>
    <row r="167" spans="1:5" s="1" customFormat="1" ht="11.25">
      <c r="A167" s="3"/>
      <c r="E167" s="1">
        <v>503001</v>
      </c>
    </row>
    <row r="168" spans="1:5" s="1" customFormat="1" ht="11.25">
      <c r="A168" s="3"/>
      <c r="E168" s="1">
        <v>503016</v>
      </c>
    </row>
    <row r="169" spans="1:5" s="1" customFormat="1" ht="11.25">
      <c r="A169" s="3"/>
      <c r="E169" s="1">
        <v>503004</v>
      </c>
    </row>
    <row r="170" spans="1:5" s="1" customFormat="1" ht="11.25">
      <c r="A170" s="3"/>
      <c r="E170" s="1">
        <v>514004</v>
      </c>
    </row>
    <row r="171" spans="1:5" s="1" customFormat="1" ht="11.25">
      <c r="A171" s="3"/>
      <c r="E171" s="1">
        <v>514001</v>
      </c>
    </row>
    <row r="172" spans="1:5" s="1" customFormat="1" ht="11.25">
      <c r="A172" s="3"/>
      <c r="E172" s="1">
        <v>540121</v>
      </c>
    </row>
    <row r="173" spans="1:5" s="1" customFormat="1" ht="11.25">
      <c r="A173" s="3"/>
      <c r="E173" s="1">
        <v>513001</v>
      </c>
    </row>
    <row r="174" spans="1:5" s="1" customFormat="1" ht="11.25">
      <c r="A174" s="3"/>
      <c r="E174" s="1">
        <v>513003</v>
      </c>
    </row>
    <row r="175" spans="1:5" s="1" customFormat="1" ht="11.25">
      <c r="A175" s="3"/>
      <c r="E175" s="1">
        <v>513002</v>
      </c>
    </row>
    <row r="176" spans="1:5" s="1" customFormat="1" ht="11.25">
      <c r="A176" s="3"/>
      <c r="E176" s="1">
        <v>513004</v>
      </c>
    </row>
    <row r="177" spans="1:5" s="1" customFormat="1" ht="11.25">
      <c r="A177" s="3"/>
      <c r="E177" s="1">
        <v>523002</v>
      </c>
    </row>
    <row r="178" s="1" customFormat="1" ht="11.25">
      <c r="A178" s="3"/>
    </row>
    <row r="179" spans="1:5" s="1" customFormat="1" ht="11.25">
      <c r="A179" s="3"/>
      <c r="E179" s="1">
        <v>535200</v>
      </c>
    </row>
    <row r="180" spans="1:5" s="1" customFormat="1" ht="11.25">
      <c r="A180" s="3"/>
      <c r="E180" s="1">
        <v>535199</v>
      </c>
    </row>
    <row r="181" spans="1:18" s="1" customFormat="1" ht="11.25">
      <c r="A181" s="3"/>
      <c r="R181" s="165"/>
    </row>
    <row r="182" spans="1:16" s="1" customFormat="1" ht="11.25">
      <c r="A182" s="3"/>
      <c r="E182" s="1">
        <v>529021</v>
      </c>
      <c r="P182" s="165"/>
    </row>
    <row r="183" spans="1:16" s="1" customFormat="1" ht="11.25">
      <c r="A183" s="3"/>
      <c r="E183" s="1">
        <v>530019</v>
      </c>
      <c r="P183" s="165"/>
    </row>
    <row r="184" spans="1:16" s="1" customFormat="1" ht="11.25">
      <c r="A184" s="3"/>
      <c r="E184" s="1">
        <v>530002</v>
      </c>
      <c r="P184" s="165"/>
    </row>
    <row r="185" spans="1:16" s="1" customFormat="1" ht="11.25">
      <c r="A185" s="3"/>
      <c r="E185" s="1">
        <v>530020</v>
      </c>
      <c r="P185" s="165"/>
    </row>
  </sheetData>
  <sheetProtection/>
  <mergeCells count="36">
    <mergeCell ref="A13:A15"/>
    <mergeCell ref="AI13:AQ13"/>
    <mergeCell ref="H14:H15"/>
    <mergeCell ref="B13:C15"/>
    <mergeCell ref="D13:D15"/>
    <mergeCell ref="J13:M13"/>
    <mergeCell ref="E13:F13"/>
    <mergeCell ref="J14:J15"/>
    <mergeCell ref="K14:L15"/>
    <mergeCell ref="M14:M15"/>
    <mergeCell ref="Y13:AB13"/>
    <mergeCell ref="AC13:AF13"/>
    <mergeCell ref="G13:H13"/>
    <mergeCell ref="M2:M4"/>
    <mergeCell ref="N2:N4"/>
    <mergeCell ref="E2:H2"/>
    <mergeCell ref="J2:J4"/>
    <mergeCell ref="K2:K4"/>
    <mergeCell ref="L2:L4"/>
    <mergeCell ref="R13:R15"/>
    <mergeCell ref="BA13:BC13"/>
    <mergeCell ref="BD13:BG13"/>
    <mergeCell ref="N13:N15"/>
    <mergeCell ref="O13:O15"/>
    <mergeCell ref="T13:T15"/>
    <mergeCell ref="U13:U15"/>
    <mergeCell ref="V13:V15"/>
    <mergeCell ref="W13:W15"/>
    <mergeCell ref="X13:X15"/>
    <mergeCell ref="AR13:AZ13"/>
    <mergeCell ref="S13:S15"/>
    <mergeCell ref="E14:E15"/>
    <mergeCell ref="F14:F15"/>
    <mergeCell ref="G14:G15"/>
    <mergeCell ref="P13:P15"/>
    <mergeCell ref="Q13:Q1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77"/>
  <sheetViews>
    <sheetView tabSelected="1" zoomScalePageLayoutView="0" workbookViewId="0" topLeftCell="A1">
      <selection activeCell="J36" sqref="J36"/>
    </sheetView>
  </sheetViews>
  <sheetFormatPr defaultColWidth="11.421875" defaultRowHeight="12.75"/>
  <cols>
    <col min="1" max="1" width="9.00390625" style="8" customWidth="1"/>
    <col min="2" max="2" width="10.140625" style="8" customWidth="1"/>
    <col min="3" max="3" width="9.00390625" style="8" customWidth="1"/>
    <col min="4" max="4" width="93.28125" style="8" bestFit="1" customWidth="1"/>
    <col min="5" max="5" width="10.28125" style="8" customWidth="1"/>
    <col min="6" max="6" width="12.421875" style="8" customWidth="1"/>
    <col min="7" max="7" width="15.140625" style="8" customWidth="1"/>
    <col min="8" max="8" width="16.00390625" style="8" customWidth="1"/>
    <col min="9" max="9" width="13.7109375" style="8" customWidth="1"/>
    <col min="10" max="16384" width="11.421875" style="8" customWidth="1"/>
  </cols>
  <sheetData>
    <row r="1" spans="2:8" ht="15.75">
      <c r="B1" s="170"/>
      <c r="C1" s="171"/>
      <c r="D1" s="6"/>
      <c r="E1" s="6"/>
      <c r="F1" s="6"/>
      <c r="G1" s="6"/>
      <c r="H1" s="7"/>
    </row>
    <row r="2" spans="2:8" ht="18">
      <c r="B2" s="172"/>
      <c r="C2" s="173" t="s">
        <v>63</v>
      </c>
      <c r="D2" s="174"/>
      <c r="E2" s="175"/>
      <c r="F2" s="175"/>
      <c r="G2" s="175"/>
      <c r="H2" s="9"/>
    </row>
    <row r="3" spans="2:8" ht="15.75">
      <c r="B3" s="172"/>
      <c r="C3" s="176"/>
      <c r="D3" s="175"/>
      <c r="E3" s="175"/>
      <c r="F3" s="175"/>
      <c r="G3" s="175"/>
      <c r="H3" s="9"/>
    </row>
    <row r="4" spans="1:8" ht="25.5">
      <c r="A4" s="177"/>
      <c r="B4" s="178" t="s">
        <v>55</v>
      </c>
      <c r="C4" s="178" t="s">
        <v>56</v>
      </c>
      <c r="D4" s="179" t="s">
        <v>57</v>
      </c>
      <c r="E4" s="178" t="s">
        <v>58</v>
      </c>
      <c r="F4" s="178" t="s">
        <v>59</v>
      </c>
      <c r="G4" s="178" t="s">
        <v>60</v>
      </c>
      <c r="H4" s="178" t="s">
        <v>61</v>
      </c>
    </row>
    <row r="5" spans="1:8" ht="12.75">
      <c r="A5" s="177"/>
      <c r="B5" s="180"/>
      <c r="C5" s="181"/>
      <c r="D5" s="182"/>
      <c r="E5" s="181"/>
      <c r="F5" s="181"/>
      <c r="G5" s="181"/>
      <c r="H5" s="183"/>
    </row>
    <row r="6" spans="1:8" ht="12.75">
      <c r="A6" s="177"/>
      <c r="B6" s="184"/>
      <c r="C6" s="185"/>
      <c r="D6" s="186" t="s">
        <v>85</v>
      </c>
      <c r="E6" s="185"/>
      <c r="F6" s="185"/>
      <c r="G6" s="185"/>
      <c r="H6" s="187"/>
    </row>
    <row r="7" spans="1:8" ht="12.75">
      <c r="A7" s="188"/>
      <c r="B7" s="189">
        <v>520016</v>
      </c>
      <c r="C7" s="190"/>
      <c r="D7" s="24" t="s">
        <v>93</v>
      </c>
      <c r="E7" s="15" t="s">
        <v>1</v>
      </c>
      <c r="F7" s="16">
        <f>+Cantidad_Obra!N31*1000</f>
        <v>330</v>
      </c>
      <c r="G7" s="24">
        <v>0.88</v>
      </c>
      <c r="H7" s="191">
        <f>+ROUND(G7*F7,2)</f>
        <v>290.4</v>
      </c>
    </row>
    <row r="8" spans="1:8" ht="12.75">
      <c r="A8" s="188"/>
      <c r="B8" s="192">
        <v>502002</v>
      </c>
      <c r="C8" s="193"/>
      <c r="D8" s="25" t="s">
        <v>94</v>
      </c>
      <c r="E8" s="10" t="s">
        <v>35</v>
      </c>
      <c r="F8" s="17">
        <f>+Cantidad_Obra!N32</f>
        <v>71.9</v>
      </c>
      <c r="G8" s="25">
        <v>12.43</v>
      </c>
      <c r="H8" s="194">
        <f aca="true" t="shared" si="0" ref="H8:H19">+ROUND(G8*F8,2)</f>
        <v>893.72</v>
      </c>
    </row>
    <row r="9" spans="1:8" ht="12.75">
      <c r="A9" s="188"/>
      <c r="B9" s="192">
        <v>502003</v>
      </c>
      <c r="C9" s="193"/>
      <c r="D9" s="25" t="s">
        <v>95</v>
      </c>
      <c r="E9" s="10" t="s">
        <v>35</v>
      </c>
      <c r="F9" s="17">
        <f>+Cantidad_Obra!N33</f>
        <v>3.4</v>
      </c>
      <c r="G9" s="25">
        <v>14.73</v>
      </c>
      <c r="H9" s="194">
        <f t="shared" si="0"/>
        <v>50.08</v>
      </c>
    </row>
    <row r="10" spans="1:8" ht="12.75">
      <c r="A10" s="188"/>
      <c r="B10" s="192">
        <v>522001</v>
      </c>
      <c r="C10" s="193"/>
      <c r="D10" s="25" t="s">
        <v>96</v>
      </c>
      <c r="E10" s="10" t="s">
        <v>43</v>
      </c>
      <c r="F10" s="17">
        <f>+Cantidad_Obra!N34</f>
        <v>8</v>
      </c>
      <c r="G10" s="25">
        <v>7</v>
      </c>
      <c r="H10" s="194">
        <f t="shared" si="0"/>
        <v>56</v>
      </c>
    </row>
    <row r="11" spans="1:8" ht="12.75">
      <c r="A11" s="188"/>
      <c r="B11" s="192">
        <v>503001</v>
      </c>
      <c r="C11" s="193"/>
      <c r="D11" s="25" t="s">
        <v>92</v>
      </c>
      <c r="E11" s="10" t="s">
        <v>35</v>
      </c>
      <c r="F11" s="17">
        <f>+Cantidad_Obra!N35</f>
        <v>646.9</v>
      </c>
      <c r="G11" s="25">
        <v>3.01</v>
      </c>
      <c r="H11" s="194">
        <f t="shared" si="0"/>
        <v>1947.17</v>
      </c>
    </row>
    <row r="12" spans="1:8" ht="12.75">
      <c r="A12" s="188"/>
      <c r="B12" s="192">
        <v>503016</v>
      </c>
      <c r="C12" s="193"/>
      <c r="D12" s="25" t="s">
        <v>97</v>
      </c>
      <c r="E12" s="10" t="s">
        <v>35</v>
      </c>
      <c r="F12" s="17">
        <f>+Cantidad_Obra!N36</f>
        <v>30.2</v>
      </c>
      <c r="G12" s="25">
        <v>3.2</v>
      </c>
      <c r="H12" s="194">
        <f t="shared" si="0"/>
        <v>96.64</v>
      </c>
    </row>
    <row r="13" spans="1:8" ht="12.75">
      <c r="A13" s="188"/>
      <c r="B13" s="192">
        <v>514004</v>
      </c>
      <c r="C13" s="193"/>
      <c r="D13" s="25" t="s">
        <v>98</v>
      </c>
      <c r="E13" s="10" t="s">
        <v>35</v>
      </c>
      <c r="F13" s="17">
        <f>+Cantidad_Obra!N37</f>
        <v>617.8</v>
      </c>
      <c r="G13" s="25">
        <v>4.75</v>
      </c>
      <c r="H13" s="194">
        <f t="shared" si="0"/>
        <v>2934.55</v>
      </c>
    </row>
    <row r="14" spans="1:8" ht="12.75">
      <c r="A14" s="188"/>
      <c r="B14" s="192">
        <v>514001</v>
      </c>
      <c r="C14" s="193"/>
      <c r="D14" s="25" t="s">
        <v>46</v>
      </c>
      <c r="E14" s="10" t="s">
        <v>35</v>
      </c>
      <c r="F14" s="17">
        <f>+Cantidad_Obra!N38</f>
        <v>61.8</v>
      </c>
      <c r="G14" s="25">
        <v>1.89</v>
      </c>
      <c r="H14" s="194">
        <f t="shared" si="0"/>
        <v>116.8</v>
      </c>
    </row>
    <row r="15" spans="1:8" ht="12.75">
      <c r="A15" s="188"/>
      <c r="B15" s="192">
        <v>540121</v>
      </c>
      <c r="C15" s="193"/>
      <c r="D15" s="25" t="s">
        <v>47</v>
      </c>
      <c r="E15" s="10" t="s">
        <v>35</v>
      </c>
      <c r="F15" s="17">
        <f>+Cantidad_Obra!N39</f>
        <v>6.9</v>
      </c>
      <c r="G15" s="25">
        <v>4.73</v>
      </c>
      <c r="H15" s="194">
        <f t="shared" si="0"/>
        <v>32.64</v>
      </c>
    </row>
    <row r="16" spans="1:8" ht="12.75">
      <c r="A16" s="188"/>
      <c r="B16" s="192">
        <v>513001</v>
      </c>
      <c r="C16" s="193"/>
      <c r="D16" s="25" t="s">
        <v>48</v>
      </c>
      <c r="E16" s="10" t="s">
        <v>35</v>
      </c>
      <c r="F16" s="17">
        <f>+Cantidad_Obra!N40</f>
        <v>69.1</v>
      </c>
      <c r="G16" s="25">
        <v>8.18</v>
      </c>
      <c r="H16" s="194">
        <f t="shared" si="0"/>
        <v>565.24</v>
      </c>
    </row>
    <row r="17" spans="1:8" ht="12.75">
      <c r="A17" s="188"/>
      <c r="B17" s="192">
        <v>513003</v>
      </c>
      <c r="C17" s="193"/>
      <c r="D17" s="25" t="s">
        <v>99</v>
      </c>
      <c r="E17" s="10" t="s">
        <v>35</v>
      </c>
      <c r="F17" s="17">
        <f>+Cantidad_Obra!N41</f>
        <v>621.8</v>
      </c>
      <c r="G17" s="25">
        <v>1.21</v>
      </c>
      <c r="H17" s="194">
        <f t="shared" si="0"/>
        <v>752.38</v>
      </c>
    </row>
    <row r="18" spans="1:8" ht="12.75">
      <c r="A18" s="188"/>
      <c r="B18" s="192">
        <v>513002</v>
      </c>
      <c r="C18" s="193"/>
      <c r="D18" s="25" t="s">
        <v>50</v>
      </c>
      <c r="E18" s="10" t="s">
        <v>35</v>
      </c>
      <c r="F18" s="17">
        <f>+Cantidad_Obra!N42</f>
        <v>690.9</v>
      </c>
      <c r="G18" s="25">
        <v>2.56</v>
      </c>
      <c r="H18" s="194">
        <f t="shared" si="0"/>
        <v>1768.7</v>
      </c>
    </row>
    <row r="19" spans="1:8" ht="12.75">
      <c r="A19" s="188"/>
      <c r="B19" s="192">
        <v>523002</v>
      </c>
      <c r="C19" s="193"/>
      <c r="D19" s="25" t="s">
        <v>100</v>
      </c>
      <c r="E19" s="10" t="s">
        <v>52</v>
      </c>
      <c r="F19" s="17">
        <f>+Cantidad_Obra!N43</f>
        <v>53</v>
      </c>
      <c r="G19" s="25">
        <v>10.61</v>
      </c>
      <c r="H19" s="195">
        <f t="shared" si="0"/>
        <v>562.33</v>
      </c>
    </row>
    <row r="20" spans="1:8" ht="15">
      <c r="A20" s="188"/>
      <c r="B20" s="196" t="s">
        <v>2</v>
      </c>
      <c r="C20" s="197" t="s">
        <v>2</v>
      </c>
      <c r="D20" s="14"/>
      <c r="E20" s="198" t="s">
        <v>89</v>
      </c>
      <c r="F20" s="27"/>
      <c r="G20" s="27"/>
      <c r="H20" s="199">
        <f>+SUM(H7:H19)</f>
        <v>10066.65</v>
      </c>
    </row>
    <row r="21" spans="1:8" ht="12.75">
      <c r="A21" s="188"/>
      <c r="B21" s="200"/>
      <c r="C21" s="11"/>
      <c r="D21" s="201" t="s">
        <v>88</v>
      </c>
      <c r="E21" s="22"/>
      <c r="F21" s="23"/>
      <c r="G21" s="23"/>
      <c r="H21" s="34"/>
    </row>
    <row r="22" spans="1:8" ht="12.75">
      <c r="A22" s="188"/>
      <c r="B22" s="202">
        <v>534006</v>
      </c>
      <c r="C22" s="193"/>
      <c r="D22" s="25" t="s">
        <v>101</v>
      </c>
      <c r="E22" s="10" t="s">
        <v>62</v>
      </c>
      <c r="F22" s="17">
        <v>6</v>
      </c>
      <c r="G22" s="25">
        <v>371.95</v>
      </c>
      <c r="H22" s="191">
        <f aca="true" t="shared" si="1" ref="H22:H31">+ROUND(G22*F22,2)</f>
        <v>2231.7</v>
      </c>
    </row>
    <row r="23" spans="1:8" ht="12.75">
      <c r="A23" s="188"/>
      <c r="B23" s="202">
        <v>534001</v>
      </c>
      <c r="C23" s="193"/>
      <c r="D23" s="25" t="s">
        <v>102</v>
      </c>
      <c r="E23" s="10" t="s">
        <v>62</v>
      </c>
      <c r="F23" s="17">
        <v>2</v>
      </c>
      <c r="G23" s="25">
        <v>440.33</v>
      </c>
      <c r="H23" s="194">
        <f t="shared" si="1"/>
        <v>880.66</v>
      </c>
    </row>
    <row r="24" spans="1:8" ht="12.75">
      <c r="A24" s="188"/>
      <c r="B24" s="202">
        <v>534002</v>
      </c>
      <c r="C24" s="193"/>
      <c r="D24" s="25" t="s">
        <v>106</v>
      </c>
      <c r="E24" s="10" t="s">
        <v>62</v>
      </c>
      <c r="F24" s="17">
        <v>1</v>
      </c>
      <c r="G24" s="25">
        <v>504.69</v>
      </c>
      <c r="H24" s="194">
        <f t="shared" si="1"/>
        <v>504.69</v>
      </c>
    </row>
    <row r="25" spans="1:8" ht="12.75">
      <c r="A25" s="188"/>
      <c r="B25" s="202">
        <v>509077</v>
      </c>
      <c r="C25" s="193"/>
      <c r="D25" s="25" t="s">
        <v>105</v>
      </c>
      <c r="E25" s="10" t="s">
        <v>1</v>
      </c>
      <c r="F25" s="17">
        <f>+ROUND(Cantidad_Obra!J17+Cantidad_Obra!J18+Cantidad_Obra!J19+Cantidad_Obra!J20+Cantidad_Obra!J21,0)</f>
        <v>172</v>
      </c>
      <c r="G25" s="25">
        <v>1.21</v>
      </c>
      <c r="H25" s="194">
        <f t="shared" si="1"/>
        <v>208.12</v>
      </c>
    </row>
    <row r="26" spans="1:8" ht="12.75">
      <c r="A26" s="188"/>
      <c r="B26" s="202">
        <v>509034</v>
      </c>
      <c r="C26" s="193"/>
      <c r="D26" s="25" t="s">
        <v>107</v>
      </c>
      <c r="E26" s="10" t="s">
        <v>1</v>
      </c>
      <c r="F26" s="17">
        <f>+ROUND(Cantidad_Obra!J22+Cantidad_Obra!J23+Cantidad_Obra!J24+Cantidad_Obra!J25,0)</f>
        <v>140</v>
      </c>
      <c r="G26" s="25">
        <v>1.39</v>
      </c>
      <c r="H26" s="194">
        <f t="shared" si="1"/>
        <v>194.6</v>
      </c>
    </row>
    <row r="27" spans="1:8" ht="12.75">
      <c r="A27" s="188"/>
      <c r="B27" s="202">
        <v>509060</v>
      </c>
      <c r="C27" s="193"/>
      <c r="D27" s="25" t="s">
        <v>104</v>
      </c>
      <c r="E27" s="10" t="s">
        <v>1</v>
      </c>
      <c r="F27" s="17">
        <f>+ROUND(Cantidad_Obra!J26,0)</f>
        <v>20</v>
      </c>
      <c r="G27" s="25">
        <v>1.76</v>
      </c>
      <c r="H27" s="194">
        <f t="shared" si="1"/>
        <v>35.2</v>
      </c>
    </row>
    <row r="28" spans="1:8" ht="12.75">
      <c r="A28" s="188"/>
      <c r="B28" s="202">
        <v>535779</v>
      </c>
      <c r="C28" s="193"/>
      <c r="D28" s="25" t="s">
        <v>110</v>
      </c>
      <c r="E28" s="10" t="s">
        <v>1</v>
      </c>
      <c r="F28" s="17">
        <f>+F25</f>
        <v>172</v>
      </c>
      <c r="G28" s="25">
        <v>18.89</v>
      </c>
      <c r="H28" s="194">
        <f t="shared" si="1"/>
        <v>3249.08</v>
      </c>
    </row>
    <row r="29" spans="2:8" ht="12.75">
      <c r="B29" s="202">
        <v>535780</v>
      </c>
      <c r="C29" s="193"/>
      <c r="D29" s="25" t="s">
        <v>109</v>
      </c>
      <c r="E29" s="10" t="s">
        <v>1</v>
      </c>
      <c r="F29" s="17">
        <f>+F26</f>
        <v>140</v>
      </c>
      <c r="G29" s="25">
        <v>32.69</v>
      </c>
      <c r="H29" s="194">
        <f t="shared" si="1"/>
        <v>4576.6</v>
      </c>
    </row>
    <row r="30" spans="2:8" ht="12.75">
      <c r="B30" s="202">
        <v>535250</v>
      </c>
      <c r="C30" s="193"/>
      <c r="D30" s="25" t="s">
        <v>108</v>
      </c>
      <c r="E30" s="10" t="s">
        <v>1</v>
      </c>
      <c r="F30" s="17">
        <f>+F27</f>
        <v>20</v>
      </c>
      <c r="G30" s="25">
        <v>52.35</v>
      </c>
      <c r="H30" s="194">
        <f t="shared" si="1"/>
        <v>1047</v>
      </c>
    </row>
    <row r="31" spans="2:8" ht="12.75">
      <c r="B31" s="203">
        <v>535200</v>
      </c>
      <c r="C31" s="204"/>
      <c r="D31" s="26" t="s">
        <v>103</v>
      </c>
      <c r="E31" s="12" t="s">
        <v>35</v>
      </c>
      <c r="F31" s="18">
        <f>+Cantidad_Obra!N44</f>
        <v>98.8</v>
      </c>
      <c r="G31" s="26">
        <v>12.64</v>
      </c>
      <c r="H31" s="195">
        <f t="shared" si="1"/>
        <v>1248.83</v>
      </c>
    </row>
    <row r="32" spans="2:9" ht="15">
      <c r="B32" s="205"/>
      <c r="C32" s="206"/>
      <c r="E32" s="198" t="s">
        <v>90</v>
      </c>
      <c r="F32" s="27"/>
      <c r="G32" s="27"/>
      <c r="H32" s="199">
        <f>+SUM(H22:H31)</f>
        <v>14176.48</v>
      </c>
      <c r="I32" s="13"/>
    </row>
    <row r="33" spans="2:8" ht="12.75">
      <c r="B33" s="205"/>
      <c r="C33" s="207"/>
      <c r="E33" s="20"/>
      <c r="F33" s="208"/>
      <c r="H33" s="34"/>
    </row>
    <row r="34" spans="2:8" ht="12.75">
      <c r="B34" s="205"/>
      <c r="C34" s="207"/>
      <c r="E34" s="20"/>
      <c r="F34" s="208"/>
      <c r="H34" s="34"/>
    </row>
    <row r="35" spans="1:256" ht="15.75">
      <c r="A35" s="209"/>
      <c r="B35" s="210"/>
      <c r="C35" s="211"/>
      <c r="D35" s="28"/>
      <c r="E35" s="29"/>
      <c r="F35" s="212" t="s">
        <v>90</v>
      </c>
      <c r="G35" s="30"/>
      <c r="H35" s="213">
        <f>+H32+H20</f>
        <v>24243.129999999997</v>
      </c>
      <c r="I35" s="33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5.75">
      <c r="A36" s="209"/>
      <c r="B36" s="214"/>
      <c r="C36" s="215"/>
      <c r="D36" s="216"/>
      <c r="E36" s="216"/>
      <c r="F36" s="217" t="s">
        <v>91</v>
      </c>
      <c r="G36" s="217"/>
      <c r="H36" s="218">
        <f>0.12*H35</f>
        <v>2909.1755999999996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ht="15.75">
      <c r="A37" s="209"/>
      <c r="B37" s="219"/>
      <c r="C37" s="220"/>
      <c r="D37" s="31"/>
      <c r="E37" s="31"/>
      <c r="F37" s="32" t="s">
        <v>24</v>
      </c>
      <c r="G37" s="32"/>
      <c r="H37" s="221">
        <f>+H36+H35</f>
        <v>27152.305599999996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ht="12.75">
      <c r="B38" s="20"/>
    </row>
    <row r="39" ht="12.75">
      <c r="B39" s="20"/>
    </row>
    <row r="40" ht="12.75">
      <c r="B40" s="20"/>
    </row>
    <row r="41" ht="12.75">
      <c r="B41" s="20"/>
    </row>
    <row r="42" ht="12.75">
      <c r="B42" s="20"/>
    </row>
    <row r="43" ht="12.75">
      <c r="B43" s="20"/>
    </row>
    <row r="44" ht="12.75">
      <c r="B44" s="20"/>
    </row>
    <row r="45" ht="12.75">
      <c r="B45" s="20"/>
    </row>
    <row r="46" ht="12.75">
      <c r="B46" s="20"/>
    </row>
    <row r="47" ht="12.75">
      <c r="B47" s="20"/>
    </row>
    <row r="48" ht="12.75">
      <c r="B48" s="20"/>
    </row>
    <row r="49" ht="12.75">
      <c r="B49" s="20"/>
    </row>
    <row r="50" ht="12.75">
      <c r="B50" s="20"/>
    </row>
    <row r="51" ht="12.75">
      <c r="B51" s="20"/>
    </row>
    <row r="52" ht="12.75">
      <c r="B52" s="20"/>
    </row>
    <row r="53" ht="12.75">
      <c r="B53" s="20"/>
    </row>
    <row r="54" ht="12.75">
      <c r="B54" s="20"/>
    </row>
    <row r="55" ht="12.75">
      <c r="B55" s="20"/>
    </row>
    <row r="56" ht="12.75">
      <c r="B56" s="20"/>
    </row>
    <row r="57" ht="12.75">
      <c r="B57" s="20"/>
    </row>
    <row r="58" ht="12.75">
      <c r="B58" s="20"/>
    </row>
    <row r="59" ht="12.75">
      <c r="B59" s="20"/>
    </row>
    <row r="60" ht="12.75">
      <c r="B60" s="20"/>
    </row>
    <row r="61" ht="12.75">
      <c r="B61" s="20"/>
    </row>
    <row r="62" ht="12.75">
      <c r="B62" s="20"/>
    </row>
    <row r="63" ht="12.75">
      <c r="B63" s="20"/>
    </row>
    <row r="64" ht="12.75">
      <c r="B64" s="20"/>
    </row>
    <row r="65" ht="12.75">
      <c r="B65" s="20"/>
    </row>
    <row r="66" ht="12.75">
      <c r="B66" s="20"/>
    </row>
    <row r="67" ht="12.75">
      <c r="B67" s="20"/>
    </row>
    <row r="68" ht="12.75">
      <c r="B68" s="20"/>
    </row>
    <row r="69" ht="12.75">
      <c r="B69" s="20"/>
    </row>
    <row r="70" ht="12.75">
      <c r="B70" s="20"/>
    </row>
    <row r="71" ht="12.75">
      <c r="B71" s="20"/>
    </row>
    <row r="72" ht="12.75">
      <c r="B72" s="20"/>
    </row>
    <row r="73" ht="12.75">
      <c r="B73" s="20"/>
    </row>
    <row r="74" ht="12.75">
      <c r="B74" s="20"/>
    </row>
    <row r="75" ht="12.75">
      <c r="B75" s="20"/>
    </row>
    <row r="76" ht="12.75">
      <c r="B76" s="20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  <row r="119" ht="12.75">
      <c r="B119" s="20"/>
    </row>
    <row r="120" ht="12.75">
      <c r="B120" s="20"/>
    </row>
    <row r="121" ht="12.75">
      <c r="B121" s="20"/>
    </row>
    <row r="122" ht="12.75">
      <c r="B122" s="20"/>
    </row>
    <row r="123" ht="12.75">
      <c r="B123" s="20"/>
    </row>
    <row r="124" ht="12.75">
      <c r="B124" s="20"/>
    </row>
    <row r="125" ht="12.75">
      <c r="B125" s="20"/>
    </row>
    <row r="126" ht="12.75">
      <c r="B126" s="20"/>
    </row>
    <row r="127" ht="12.75">
      <c r="B127" s="20"/>
    </row>
    <row r="128" ht="12.75">
      <c r="B128" s="20"/>
    </row>
    <row r="129" ht="12.75">
      <c r="B129" s="20"/>
    </row>
    <row r="130" ht="12.75">
      <c r="B130" s="20"/>
    </row>
    <row r="131" ht="12.75">
      <c r="B131" s="20"/>
    </row>
    <row r="132" ht="12.75">
      <c r="B132" s="20"/>
    </row>
    <row r="133" ht="12.75">
      <c r="B133" s="20"/>
    </row>
    <row r="134" ht="12.75">
      <c r="B134" s="20"/>
    </row>
    <row r="135" ht="12.75">
      <c r="B135" s="20"/>
    </row>
    <row r="136" ht="12.75">
      <c r="B136" s="20"/>
    </row>
    <row r="137" ht="12.75">
      <c r="B137" s="20"/>
    </row>
    <row r="138" ht="12.75">
      <c r="B138" s="20"/>
    </row>
    <row r="139" ht="12.75">
      <c r="B139" s="20"/>
    </row>
    <row r="140" ht="12.75">
      <c r="B140" s="20"/>
    </row>
    <row r="141" ht="12.75">
      <c r="B141" s="20"/>
    </row>
    <row r="142" ht="12.75">
      <c r="B142" s="20"/>
    </row>
    <row r="143" ht="12.75">
      <c r="B143" s="20"/>
    </row>
    <row r="144" ht="12.75">
      <c r="B144" s="20"/>
    </row>
    <row r="145" ht="12.75">
      <c r="B145" s="20"/>
    </row>
    <row r="146" ht="12.75">
      <c r="B146" s="20"/>
    </row>
    <row r="147" ht="12.75">
      <c r="B147" s="20"/>
    </row>
    <row r="148" ht="12.75">
      <c r="B148" s="20"/>
    </row>
    <row r="149" ht="12.75">
      <c r="B149" s="20"/>
    </row>
    <row r="150" ht="12.75">
      <c r="B150" s="20"/>
    </row>
    <row r="151" ht="12.75">
      <c r="B151" s="20"/>
    </row>
    <row r="152" ht="12.75">
      <c r="B152" s="20"/>
    </row>
    <row r="153" ht="12.75">
      <c r="B153" s="20"/>
    </row>
    <row r="154" ht="12.75">
      <c r="B154" s="20"/>
    </row>
    <row r="155" ht="12.75">
      <c r="B155" s="20"/>
    </row>
    <row r="156" ht="12.75">
      <c r="B156" s="20"/>
    </row>
    <row r="157" ht="12.75">
      <c r="B157" s="20"/>
    </row>
    <row r="158" ht="12.75">
      <c r="B158" s="20"/>
    </row>
    <row r="159" ht="12.75">
      <c r="B159" s="20"/>
    </row>
    <row r="160" ht="12.75">
      <c r="B160" s="20"/>
    </row>
    <row r="161" ht="12.75">
      <c r="B161" s="20"/>
    </row>
    <row r="162" ht="12.75">
      <c r="B162" s="20"/>
    </row>
    <row r="163" ht="12.75">
      <c r="B163" s="20"/>
    </row>
    <row r="164" ht="12.75">
      <c r="B164" s="20"/>
    </row>
    <row r="165" ht="12.75">
      <c r="B165" s="20"/>
    </row>
    <row r="166" ht="12.75">
      <c r="B166" s="20"/>
    </row>
    <row r="167" ht="12.75">
      <c r="B167" s="20"/>
    </row>
    <row r="168" ht="12.75">
      <c r="B168" s="20"/>
    </row>
    <row r="169" ht="12.75">
      <c r="B169" s="20"/>
    </row>
    <row r="170" ht="12.75">
      <c r="B170" s="20"/>
    </row>
    <row r="171" ht="12.75">
      <c r="B171" s="20"/>
    </row>
    <row r="172" ht="12.75">
      <c r="B172" s="20"/>
    </row>
    <row r="173" ht="12.75">
      <c r="B173" s="20"/>
    </row>
    <row r="174" ht="12.75">
      <c r="B174" s="20"/>
    </row>
    <row r="175" ht="12.75">
      <c r="B175" s="20"/>
    </row>
    <row r="176" ht="12.75">
      <c r="B176" s="20"/>
    </row>
    <row r="177" ht="12.75">
      <c r="B177" s="20"/>
    </row>
    <row r="178" ht="12.75">
      <c r="B178" s="20"/>
    </row>
    <row r="179" ht="12.75">
      <c r="B179" s="20"/>
    </row>
    <row r="180" ht="12.75">
      <c r="B180" s="20"/>
    </row>
    <row r="181" ht="12.75">
      <c r="B181" s="20"/>
    </row>
    <row r="182" ht="12.75">
      <c r="B182" s="20"/>
    </row>
    <row r="183" ht="12.75">
      <c r="B183" s="20"/>
    </row>
    <row r="184" ht="12.75">
      <c r="B184" s="20"/>
    </row>
    <row r="185" ht="12.75">
      <c r="B185" s="20"/>
    </row>
    <row r="186" ht="12.75">
      <c r="B186" s="20"/>
    </row>
    <row r="187" ht="12.75">
      <c r="B187" s="20"/>
    </row>
    <row r="188" ht="12.75">
      <c r="B188" s="20"/>
    </row>
    <row r="189" ht="12.75">
      <c r="B189" s="20"/>
    </row>
    <row r="190" ht="12.75">
      <c r="B190" s="20"/>
    </row>
    <row r="191" ht="12.75">
      <c r="B191" s="20"/>
    </row>
    <row r="192" ht="12.75">
      <c r="B192" s="20"/>
    </row>
    <row r="193" ht="12.75">
      <c r="B193" s="20"/>
    </row>
    <row r="194" ht="12.75">
      <c r="B194" s="20"/>
    </row>
    <row r="195" ht="12.75">
      <c r="B195" s="20"/>
    </row>
    <row r="196" ht="12.75">
      <c r="B196" s="20"/>
    </row>
    <row r="197" ht="12.75">
      <c r="B197" s="20"/>
    </row>
    <row r="198" ht="12.75">
      <c r="B198" s="20"/>
    </row>
    <row r="199" ht="12.75">
      <c r="B199" s="20"/>
    </row>
    <row r="200" ht="12.75">
      <c r="B200" s="20"/>
    </row>
    <row r="201" ht="12.75">
      <c r="B201" s="20"/>
    </row>
    <row r="202" ht="12.75">
      <c r="B202" s="20"/>
    </row>
    <row r="203" ht="12.75">
      <c r="B203" s="20"/>
    </row>
    <row r="204" ht="12.75">
      <c r="B204" s="20"/>
    </row>
    <row r="205" ht="12.75">
      <c r="B205" s="20"/>
    </row>
    <row r="206" ht="12.75">
      <c r="B206" s="20"/>
    </row>
    <row r="207" ht="12.75">
      <c r="B207" s="20"/>
    </row>
    <row r="208" ht="12.75">
      <c r="B208" s="20"/>
    </row>
    <row r="209" ht="12.75">
      <c r="B209" s="20"/>
    </row>
    <row r="210" ht="12.75">
      <c r="B210" s="20"/>
    </row>
    <row r="211" ht="12.75">
      <c r="B211" s="20"/>
    </row>
    <row r="212" ht="12.75">
      <c r="B212" s="20"/>
    </row>
    <row r="213" ht="12.75">
      <c r="B213" s="20"/>
    </row>
    <row r="214" ht="12.75">
      <c r="B214" s="20"/>
    </row>
    <row r="215" ht="12.75">
      <c r="B215" s="20"/>
    </row>
    <row r="216" ht="12.75">
      <c r="B216" s="20"/>
    </row>
    <row r="217" ht="12.75">
      <c r="B217" s="20"/>
    </row>
    <row r="218" ht="12.75">
      <c r="B218" s="20"/>
    </row>
    <row r="219" ht="12.75">
      <c r="B219" s="20"/>
    </row>
    <row r="220" ht="12.75">
      <c r="B220" s="20"/>
    </row>
    <row r="221" ht="12.75">
      <c r="B221" s="20"/>
    </row>
    <row r="222" ht="12.75">
      <c r="B222" s="20"/>
    </row>
    <row r="223" ht="12.75">
      <c r="B223" s="20"/>
    </row>
    <row r="224" ht="12.75">
      <c r="B224" s="20"/>
    </row>
    <row r="225" ht="12.75">
      <c r="B225" s="20"/>
    </row>
    <row r="226" ht="12.75">
      <c r="B226" s="20"/>
    </row>
    <row r="227" ht="12.75">
      <c r="B227" s="20"/>
    </row>
    <row r="228" ht="12.75">
      <c r="B228" s="20"/>
    </row>
    <row r="229" ht="12.75">
      <c r="B229" s="20"/>
    </row>
    <row r="230" ht="12.75">
      <c r="B230" s="20"/>
    </row>
    <row r="231" ht="12.75">
      <c r="B231" s="20"/>
    </row>
    <row r="232" ht="12.75">
      <c r="B232" s="20"/>
    </row>
    <row r="233" ht="12.75">
      <c r="B233" s="20"/>
    </row>
    <row r="234" ht="12.75">
      <c r="B234" s="20"/>
    </row>
    <row r="235" ht="12.75">
      <c r="B235" s="20"/>
    </row>
    <row r="236" ht="12.75">
      <c r="B236" s="20"/>
    </row>
    <row r="237" ht="12.75">
      <c r="B237" s="20"/>
    </row>
    <row r="238" ht="12.75">
      <c r="B238" s="20"/>
    </row>
    <row r="239" ht="12.75">
      <c r="B239" s="20"/>
    </row>
    <row r="240" ht="12.75">
      <c r="B240" s="20"/>
    </row>
    <row r="241" ht="12.75">
      <c r="B241" s="20"/>
    </row>
    <row r="242" ht="12.75">
      <c r="B242" s="20"/>
    </row>
    <row r="243" ht="12.75">
      <c r="B243" s="20"/>
    </row>
    <row r="244" ht="12.75">
      <c r="B244" s="20"/>
    </row>
    <row r="245" ht="12.75">
      <c r="B245" s="20"/>
    </row>
    <row r="246" ht="12.75">
      <c r="B246" s="20"/>
    </row>
    <row r="247" ht="12.75">
      <c r="B247" s="20"/>
    </row>
    <row r="248" ht="12.75">
      <c r="B248" s="20"/>
    </row>
    <row r="249" ht="12.75">
      <c r="B249" s="20"/>
    </row>
    <row r="250" ht="12.75">
      <c r="B250" s="20"/>
    </row>
    <row r="251" ht="12.75">
      <c r="B251" s="20"/>
    </row>
    <row r="252" ht="12.75">
      <c r="B252" s="20"/>
    </row>
    <row r="253" ht="12.75">
      <c r="B253" s="20"/>
    </row>
    <row r="254" ht="12.75">
      <c r="B254" s="20"/>
    </row>
    <row r="255" ht="12.75">
      <c r="B255" s="20"/>
    </row>
    <row r="256" ht="12.75">
      <c r="B256" s="20"/>
    </row>
    <row r="257" ht="12.75">
      <c r="B257" s="20"/>
    </row>
    <row r="258" ht="12.75">
      <c r="B258" s="20"/>
    </row>
    <row r="259" ht="12.75">
      <c r="B259" s="20"/>
    </row>
    <row r="260" ht="12.75">
      <c r="B260" s="20"/>
    </row>
    <row r="261" ht="12.75">
      <c r="B261" s="20"/>
    </row>
    <row r="262" ht="12.75">
      <c r="B262" s="20"/>
    </row>
    <row r="263" ht="12.75">
      <c r="B263" s="20"/>
    </row>
    <row r="264" ht="12.75">
      <c r="B264" s="20"/>
    </row>
    <row r="265" ht="12.75">
      <c r="B265" s="20"/>
    </row>
    <row r="266" ht="12.75">
      <c r="B266" s="20"/>
    </row>
    <row r="267" ht="12.75">
      <c r="B267" s="20"/>
    </row>
    <row r="268" ht="12.75">
      <c r="B268" s="20"/>
    </row>
    <row r="269" ht="12.75">
      <c r="B269" s="20"/>
    </row>
    <row r="270" ht="12.75">
      <c r="B270" s="20"/>
    </row>
    <row r="271" ht="12.75">
      <c r="B271" s="20"/>
    </row>
    <row r="272" ht="12.75">
      <c r="B272" s="20"/>
    </row>
    <row r="273" ht="12.75">
      <c r="B273" s="20"/>
    </row>
    <row r="274" ht="12.75">
      <c r="B274" s="20"/>
    </row>
    <row r="275" ht="12.75">
      <c r="B275" s="20"/>
    </row>
    <row r="276" ht="12.75">
      <c r="B276" s="20"/>
    </row>
    <row r="277" ht="12.75">
      <c r="B277" s="20"/>
    </row>
    <row r="278" ht="12.75">
      <c r="B278" s="20"/>
    </row>
    <row r="279" ht="12.75">
      <c r="B279" s="20"/>
    </row>
    <row r="280" ht="12.75">
      <c r="B280" s="20"/>
    </row>
    <row r="281" ht="12.75">
      <c r="B281" s="20"/>
    </row>
    <row r="282" ht="12.75">
      <c r="B282" s="20"/>
    </row>
    <row r="283" ht="12.75">
      <c r="B283" s="20"/>
    </row>
    <row r="284" ht="12.75">
      <c r="B284" s="20"/>
    </row>
    <row r="285" ht="12.75">
      <c r="B285" s="20"/>
    </row>
    <row r="286" ht="12.75">
      <c r="B286" s="20"/>
    </row>
    <row r="287" ht="12.75">
      <c r="B287" s="20"/>
    </row>
    <row r="288" ht="12.75">
      <c r="B288" s="20"/>
    </row>
    <row r="289" ht="12.75">
      <c r="B289" s="20"/>
    </row>
    <row r="290" ht="12.75">
      <c r="B290" s="20"/>
    </row>
    <row r="291" ht="12.75">
      <c r="B291" s="20"/>
    </row>
    <row r="292" ht="12.75">
      <c r="B292" s="20"/>
    </row>
    <row r="293" ht="12.75">
      <c r="B293" s="20"/>
    </row>
    <row r="294" ht="12.75">
      <c r="B294" s="20"/>
    </row>
    <row r="295" ht="12.75">
      <c r="B295" s="20"/>
    </row>
    <row r="296" ht="12.75">
      <c r="B296" s="20"/>
    </row>
    <row r="297" ht="12.75">
      <c r="B297" s="20"/>
    </row>
    <row r="298" ht="12.75">
      <c r="B298" s="20"/>
    </row>
    <row r="299" ht="12.75">
      <c r="B299" s="20"/>
    </row>
    <row r="300" ht="12.75">
      <c r="B300" s="20"/>
    </row>
    <row r="301" ht="12.75">
      <c r="B301" s="20"/>
    </row>
    <row r="302" ht="12.75">
      <c r="B302" s="20"/>
    </row>
    <row r="303" ht="12.75">
      <c r="B303" s="20"/>
    </row>
    <row r="304" ht="12.75">
      <c r="B304" s="20"/>
    </row>
    <row r="305" ht="12.75">
      <c r="B305" s="20"/>
    </row>
    <row r="306" ht="12.75">
      <c r="B306" s="20"/>
    </row>
    <row r="307" ht="12.75">
      <c r="B307" s="20"/>
    </row>
    <row r="308" ht="12.75">
      <c r="B308" s="20"/>
    </row>
    <row r="309" ht="12.75">
      <c r="B309" s="20"/>
    </row>
    <row r="310" ht="12.75">
      <c r="B310" s="20"/>
    </row>
    <row r="311" ht="12.75">
      <c r="B311" s="20"/>
    </row>
    <row r="312" ht="12.75">
      <c r="B312" s="20"/>
    </row>
    <row r="313" ht="12.75">
      <c r="B313" s="20"/>
    </row>
    <row r="314" ht="12.75">
      <c r="B314" s="20"/>
    </row>
    <row r="315" ht="12.75">
      <c r="B315" s="20"/>
    </row>
    <row r="316" ht="12.75">
      <c r="B316" s="20"/>
    </row>
    <row r="317" ht="12.75">
      <c r="B317" s="20"/>
    </row>
    <row r="318" ht="12.75">
      <c r="B318" s="20"/>
    </row>
    <row r="319" ht="12.75">
      <c r="B319" s="20"/>
    </row>
    <row r="320" ht="12.75">
      <c r="B320" s="20"/>
    </row>
    <row r="321" ht="12.75">
      <c r="B321" s="20"/>
    </row>
    <row r="322" ht="12.75">
      <c r="B322" s="20"/>
    </row>
    <row r="323" ht="12.75">
      <c r="B323" s="20"/>
    </row>
    <row r="324" ht="12.75">
      <c r="B324" s="20"/>
    </row>
    <row r="325" ht="12.75">
      <c r="B325" s="20"/>
    </row>
    <row r="326" ht="12.75">
      <c r="B326" s="20"/>
    </row>
    <row r="327" ht="12.75">
      <c r="B327" s="20"/>
    </row>
    <row r="328" ht="12.75">
      <c r="B328" s="20"/>
    </row>
    <row r="329" ht="12.75">
      <c r="B329" s="20"/>
    </row>
    <row r="330" ht="12.75">
      <c r="B330" s="20"/>
    </row>
    <row r="331" ht="12.75">
      <c r="B331" s="20"/>
    </row>
    <row r="332" ht="12.75">
      <c r="B332" s="20"/>
    </row>
    <row r="333" ht="12.75">
      <c r="B333" s="20"/>
    </row>
    <row r="334" ht="12.75">
      <c r="B334" s="20"/>
    </row>
    <row r="335" ht="12.75">
      <c r="B335" s="20"/>
    </row>
    <row r="336" ht="12.75">
      <c r="B336" s="20"/>
    </row>
    <row r="337" ht="12.75">
      <c r="B337" s="20"/>
    </row>
    <row r="338" ht="12.75">
      <c r="B338" s="20"/>
    </row>
    <row r="339" ht="12.75">
      <c r="B339" s="20"/>
    </row>
    <row r="340" ht="12.75">
      <c r="B340" s="20"/>
    </row>
    <row r="341" ht="12.75">
      <c r="B341" s="20"/>
    </row>
    <row r="342" ht="12.75">
      <c r="B342" s="20"/>
    </row>
    <row r="343" ht="12.75">
      <c r="B343" s="20"/>
    </row>
    <row r="344" ht="12.75">
      <c r="B344" s="20"/>
    </row>
    <row r="345" ht="12.75">
      <c r="B345" s="20"/>
    </row>
    <row r="346" ht="12.75">
      <c r="B346" s="20"/>
    </row>
    <row r="347" ht="12.75">
      <c r="B347" s="20"/>
    </row>
    <row r="348" ht="12.75">
      <c r="B348" s="20"/>
    </row>
    <row r="349" ht="12.75">
      <c r="B349" s="20"/>
    </row>
    <row r="350" ht="12.75">
      <c r="B350" s="20"/>
    </row>
    <row r="351" ht="12.75">
      <c r="B351" s="20"/>
    </row>
    <row r="352" ht="12.75">
      <c r="B352" s="20"/>
    </row>
    <row r="353" ht="12.75">
      <c r="B353" s="20"/>
    </row>
    <row r="354" ht="12.75">
      <c r="B354" s="20"/>
    </row>
    <row r="355" ht="12.75">
      <c r="B355" s="20"/>
    </row>
    <row r="356" ht="12.75">
      <c r="B356" s="20"/>
    </row>
    <row r="357" ht="12.75">
      <c r="B357" s="20"/>
    </row>
    <row r="358" ht="12.75">
      <c r="B358" s="20"/>
    </row>
    <row r="359" ht="12.75">
      <c r="B359" s="20"/>
    </row>
    <row r="360" ht="12.75">
      <c r="B360" s="20"/>
    </row>
    <row r="361" ht="12.75">
      <c r="B361" s="20"/>
    </row>
    <row r="362" ht="12.75">
      <c r="B362" s="20"/>
    </row>
    <row r="363" ht="12.75">
      <c r="B363" s="20"/>
    </row>
    <row r="364" ht="12.75">
      <c r="B364" s="20"/>
    </row>
    <row r="365" ht="12.75">
      <c r="B365" s="20"/>
    </row>
    <row r="366" ht="12.75">
      <c r="B366" s="20"/>
    </row>
    <row r="367" ht="12.75">
      <c r="B367" s="20"/>
    </row>
    <row r="368" ht="12.75">
      <c r="B368" s="20"/>
    </row>
    <row r="369" ht="12.75">
      <c r="B369" s="20"/>
    </row>
    <row r="370" ht="12.75">
      <c r="B370" s="20"/>
    </row>
    <row r="371" ht="12.75">
      <c r="B371" s="20"/>
    </row>
    <row r="372" ht="12.75">
      <c r="B372" s="20"/>
    </row>
    <row r="373" ht="12.75">
      <c r="B373" s="20"/>
    </row>
    <row r="374" ht="12.75">
      <c r="B374" s="20"/>
    </row>
    <row r="375" ht="12.75">
      <c r="B375" s="20"/>
    </row>
    <row r="376" ht="12.75">
      <c r="B376" s="20"/>
    </row>
    <row r="377" ht="12.75">
      <c r="B377" s="20"/>
    </row>
    <row r="378" ht="12.75">
      <c r="B378" s="20"/>
    </row>
    <row r="379" ht="12.75">
      <c r="B379" s="20"/>
    </row>
    <row r="380" ht="12.75">
      <c r="B380" s="20"/>
    </row>
    <row r="381" ht="12.75">
      <c r="B381" s="20"/>
    </row>
    <row r="382" ht="12.75">
      <c r="B382" s="20"/>
    </row>
    <row r="383" ht="12.75">
      <c r="B383" s="20"/>
    </row>
    <row r="384" ht="12.75">
      <c r="B384" s="20"/>
    </row>
    <row r="385" ht="12.75">
      <c r="B385" s="20"/>
    </row>
    <row r="386" ht="12.75">
      <c r="B386" s="20"/>
    </row>
    <row r="387" ht="12.75">
      <c r="B387" s="20"/>
    </row>
    <row r="388" ht="12.75">
      <c r="B388" s="20"/>
    </row>
    <row r="389" ht="12.75">
      <c r="B389" s="20"/>
    </row>
    <row r="390" ht="12.75">
      <c r="B390" s="20"/>
    </row>
    <row r="391" ht="12.75">
      <c r="B391" s="20"/>
    </row>
    <row r="392" ht="12.75">
      <c r="B392" s="20"/>
    </row>
    <row r="393" ht="12.75">
      <c r="B393" s="20"/>
    </row>
    <row r="394" ht="12.75">
      <c r="B394" s="20"/>
    </row>
    <row r="395" ht="12.75">
      <c r="B395" s="20"/>
    </row>
    <row r="396" ht="12.75">
      <c r="B396" s="20"/>
    </row>
    <row r="397" ht="12.75">
      <c r="B397" s="20"/>
    </row>
    <row r="398" ht="12.75">
      <c r="B398" s="20"/>
    </row>
    <row r="399" ht="12.75">
      <c r="B399" s="20"/>
    </row>
    <row r="400" ht="12.75">
      <c r="B400" s="20"/>
    </row>
    <row r="401" ht="12.75">
      <c r="B401" s="20"/>
    </row>
    <row r="402" ht="12.75">
      <c r="B402" s="20"/>
    </row>
    <row r="403" ht="12.75">
      <c r="B403" s="20"/>
    </row>
    <row r="404" ht="12.75">
      <c r="B404" s="20"/>
    </row>
    <row r="405" ht="12.75">
      <c r="B405" s="20"/>
    </row>
    <row r="406" ht="12.75">
      <c r="B406" s="20"/>
    </row>
    <row r="407" ht="12.75">
      <c r="B407" s="20"/>
    </row>
    <row r="408" ht="12.75">
      <c r="B408" s="20"/>
    </row>
    <row r="409" ht="12.75">
      <c r="B409" s="20"/>
    </row>
    <row r="410" ht="12.75">
      <c r="B410" s="20"/>
    </row>
    <row r="411" ht="12.75">
      <c r="B411" s="20"/>
    </row>
    <row r="412" ht="12.75">
      <c r="B412" s="20"/>
    </row>
    <row r="413" ht="12.75">
      <c r="B413" s="20"/>
    </row>
    <row r="414" ht="12.75">
      <c r="B414" s="20"/>
    </row>
    <row r="415" ht="12.75">
      <c r="B415" s="20"/>
    </row>
    <row r="416" ht="12.75">
      <c r="B416" s="20"/>
    </row>
    <row r="417" ht="12.75">
      <c r="B417" s="20"/>
    </row>
    <row r="418" ht="12.75">
      <c r="B418" s="20"/>
    </row>
    <row r="419" ht="12.75">
      <c r="B419" s="20"/>
    </row>
    <row r="420" ht="12.75">
      <c r="B420" s="20"/>
    </row>
    <row r="421" ht="12.75">
      <c r="B421" s="20"/>
    </row>
    <row r="422" ht="12.75">
      <c r="B422" s="20"/>
    </row>
    <row r="423" ht="12.75">
      <c r="B423" s="20"/>
    </row>
    <row r="424" ht="12.75">
      <c r="B424" s="20"/>
    </row>
    <row r="425" ht="12.75">
      <c r="B425" s="20"/>
    </row>
    <row r="426" ht="12.75">
      <c r="B426" s="20"/>
    </row>
    <row r="427" ht="12.75">
      <c r="B427" s="20"/>
    </row>
    <row r="428" ht="12.75">
      <c r="B428" s="20"/>
    </row>
    <row r="429" ht="12.75">
      <c r="B429" s="20"/>
    </row>
    <row r="430" ht="12.75">
      <c r="B430" s="20"/>
    </row>
    <row r="431" ht="12.75">
      <c r="B431" s="20"/>
    </row>
    <row r="432" ht="12.75">
      <c r="B432" s="20"/>
    </row>
    <row r="433" ht="12.75">
      <c r="B433" s="20"/>
    </row>
    <row r="434" ht="12.75">
      <c r="B434" s="20"/>
    </row>
    <row r="435" ht="12.75">
      <c r="B435" s="20"/>
    </row>
    <row r="436" ht="12.75">
      <c r="B436" s="20"/>
    </row>
    <row r="437" ht="12.75">
      <c r="B437" s="20"/>
    </row>
    <row r="438" ht="12.75">
      <c r="B438" s="20"/>
    </row>
    <row r="439" ht="12.75">
      <c r="B439" s="20"/>
    </row>
    <row r="440" ht="12.75">
      <c r="B440" s="20"/>
    </row>
    <row r="441" ht="12.75">
      <c r="B441" s="20"/>
    </row>
    <row r="442" ht="12.75">
      <c r="B442" s="20"/>
    </row>
    <row r="443" ht="12.75">
      <c r="B443" s="20"/>
    </row>
    <row r="444" ht="12.75">
      <c r="B444" s="20"/>
    </row>
    <row r="445" ht="12.75">
      <c r="B445" s="20"/>
    </row>
    <row r="446" ht="12.75">
      <c r="B446" s="20"/>
    </row>
    <row r="447" ht="12.75">
      <c r="B447" s="20"/>
    </row>
    <row r="448" ht="12.75">
      <c r="B448" s="20"/>
    </row>
    <row r="449" ht="12.75">
      <c r="B449" s="20"/>
    </row>
    <row r="450" ht="12.75">
      <c r="B450" s="20"/>
    </row>
    <row r="451" ht="12.75">
      <c r="B451" s="20"/>
    </row>
    <row r="452" ht="12.75">
      <c r="B452" s="20"/>
    </row>
    <row r="453" ht="12.75">
      <c r="B453" s="20"/>
    </row>
    <row r="454" ht="12.75">
      <c r="B454" s="20"/>
    </row>
    <row r="455" ht="12.75">
      <c r="B455" s="20"/>
    </row>
    <row r="456" ht="12.75">
      <c r="B456" s="20"/>
    </row>
    <row r="457" ht="12.75">
      <c r="B457" s="20"/>
    </row>
    <row r="458" ht="12.75">
      <c r="B458" s="20"/>
    </row>
    <row r="459" ht="12.75">
      <c r="B459" s="20"/>
    </row>
    <row r="460" ht="12.75">
      <c r="B460" s="20"/>
    </row>
    <row r="461" ht="12.75">
      <c r="B461" s="20"/>
    </row>
    <row r="462" ht="12.75">
      <c r="B462" s="20"/>
    </row>
    <row r="463" ht="12.75">
      <c r="B463" s="20"/>
    </row>
    <row r="464" ht="12.75">
      <c r="B464" s="20"/>
    </row>
    <row r="465" ht="12.75">
      <c r="B465" s="20"/>
    </row>
    <row r="466" ht="12.75">
      <c r="B466" s="20"/>
    </row>
    <row r="467" ht="12.75">
      <c r="B467" s="20"/>
    </row>
    <row r="468" ht="12.75">
      <c r="B468" s="20"/>
    </row>
    <row r="469" ht="12.75">
      <c r="B469" s="20"/>
    </row>
    <row r="470" ht="12.75">
      <c r="B470" s="20"/>
    </row>
    <row r="471" ht="12.75">
      <c r="B471" s="20"/>
    </row>
    <row r="472" ht="12.75">
      <c r="B472" s="20"/>
    </row>
    <row r="473" ht="12.75">
      <c r="B473" s="20"/>
    </row>
    <row r="474" ht="12.75">
      <c r="B474" s="20"/>
    </row>
    <row r="475" ht="12.75">
      <c r="B475" s="20"/>
    </row>
    <row r="476" ht="12.75">
      <c r="B476" s="20"/>
    </row>
    <row r="477" ht="12.75">
      <c r="B477" s="20"/>
    </row>
    <row r="478" ht="12.75">
      <c r="B478" s="20"/>
    </row>
    <row r="479" ht="12.75">
      <c r="B479" s="20"/>
    </row>
    <row r="480" ht="12.75">
      <c r="B480" s="20"/>
    </row>
    <row r="481" ht="12.75">
      <c r="B481" s="20"/>
    </row>
    <row r="482" ht="12.75">
      <c r="B482" s="20"/>
    </row>
    <row r="483" ht="12.75">
      <c r="B483" s="20"/>
    </row>
    <row r="484" ht="12.75">
      <c r="B484" s="20"/>
    </row>
    <row r="485" ht="12.75">
      <c r="B485" s="20"/>
    </row>
    <row r="486" ht="12.75">
      <c r="B486" s="20"/>
    </row>
    <row r="487" ht="12.75">
      <c r="B487" s="20"/>
    </row>
    <row r="488" ht="12.75">
      <c r="B488" s="20"/>
    </row>
    <row r="489" ht="12.75">
      <c r="B489" s="20"/>
    </row>
    <row r="490" ht="12.75">
      <c r="B490" s="20"/>
    </row>
    <row r="491" ht="12.75">
      <c r="B491" s="20"/>
    </row>
    <row r="492" ht="12.75">
      <c r="B492" s="20"/>
    </row>
    <row r="493" ht="12.75">
      <c r="B493" s="20"/>
    </row>
    <row r="494" ht="12.75">
      <c r="B494" s="20"/>
    </row>
    <row r="495" ht="12.75">
      <c r="B495" s="20"/>
    </row>
    <row r="496" ht="12.75">
      <c r="B496" s="20"/>
    </row>
    <row r="497" ht="12.75">
      <c r="B497" s="20"/>
    </row>
    <row r="498" ht="12.75">
      <c r="B498" s="20"/>
    </row>
    <row r="499" ht="12.75">
      <c r="B499" s="20"/>
    </row>
    <row r="500" ht="12.75">
      <c r="B500" s="20"/>
    </row>
    <row r="501" ht="12.75">
      <c r="B501" s="20"/>
    </row>
    <row r="502" ht="12.75">
      <c r="B502" s="20"/>
    </row>
    <row r="503" ht="12.75">
      <c r="B503" s="20"/>
    </row>
    <row r="504" ht="12.75">
      <c r="B504" s="20"/>
    </row>
    <row r="505" ht="12.75">
      <c r="B505" s="20"/>
    </row>
    <row r="506" ht="12.75">
      <c r="B506" s="20"/>
    </row>
    <row r="507" ht="12.75">
      <c r="B507" s="20"/>
    </row>
    <row r="508" ht="12.75">
      <c r="B508" s="20"/>
    </row>
    <row r="509" ht="12.75">
      <c r="B509" s="20"/>
    </row>
    <row r="510" ht="12.75">
      <c r="B510" s="20"/>
    </row>
    <row r="511" ht="12.75">
      <c r="B511" s="20"/>
    </row>
    <row r="512" ht="12.75">
      <c r="B512" s="20"/>
    </row>
    <row r="513" ht="12.75">
      <c r="B513" s="20"/>
    </row>
    <row r="514" ht="12.75">
      <c r="B514" s="20"/>
    </row>
    <row r="515" ht="12.75">
      <c r="B515" s="20"/>
    </row>
    <row r="516" ht="12.75">
      <c r="B516" s="20"/>
    </row>
    <row r="517" ht="12.75">
      <c r="B517" s="20"/>
    </row>
    <row r="518" ht="12.75">
      <c r="B518" s="20"/>
    </row>
    <row r="519" ht="12.75">
      <c r="B519" s="20"/>
    </row>
    <row r="520" ht="12.75">
      <c r="B520" s="20"/>
    </row>
    <row r="521" ht="12.75">
      <c r="B521" s="20"/>
    </row>
    <row r="522" ht="12.75">
      <c r="B522" s="20"/>
    </row>
    <row r="523" ht="12.75">
      <c r="B523" s="20"/>
    </row>
    <row r="524" ht="12.75">
      <c r="B524" s="20"/>
    </row>
    <row r="525" ht="12.75">
      <c r="B525" s="20"/>
    </row>
    <row r="526" ht="12.75">
      <c r="B526" s="20"/>
    </row>
    <row r="527" ht="12.75">
      <c r="B527" s="20"/>
    </row>
    <row r="528" ht="12.75">
      <c r="B528" s="20"/>
    </row>
    <row r="529" ht="12.75">
      <c r="B529" s="20"/>
    </row>
    <row r="530" ht="12.75">
      <c r="B530" s="20"/>
    </row>
    <row r="531" ht="12.75">
      <c r="B531" s="20"/>
    </row>
    <row r="532" ht="12.75">
      <c r="B532" s="20"/>
    </row>
    <row r="533" ht="12.75">
      <c r="B533" s="20"/>
    </row>
    <row r="534" ht="12.75">
      <c r="B534" s="20"/>
    </row>
    <row r="535" ht="12.75">
      <c r="B535" s="20"/>
    </row>
    <row r="536" ht="12.75">
      <c r="B536" s="20"/>
    </row>
    <row r="537" ht="12.75">
      <c r="B537" s="20"/>
    </row>
    <row r="538" ht="12.75">
      <c r="B538" s="20"/>
    </row>
    <row r="539" ht="12.75">
      <c r="B539" s="20"/>
    </row>
    <row r="540" ht="12.75">
      <c r="B540" s="20"/>
    </row>
    <row r="541" ht="12.75">
      <c r="B541" s="20"/>
    </row>
    <row r="542" ht="12.75">
      <c r="B542" s="20"/>
    </row>
    <row r="543" ht="12.75">
      <c r="B543" s="20"/>
    </row>
    <row r="544" ht="12.75">
      <c r="B544" s="20"/>
    </row>
    <row r="545" ht="12.75">
      <c r="B545" s="20"/>
    </row>
    <row r="546" ht="12.75">
      <c r="B546" s="20"/>
    </row>
    <row r="547" ht="12.75">
      <c r="B547" s="20"/>
    </row>
    <row r="548" ht="12.75">
      <c r="B548" s="20"/>
    </row>
    <row r="549" ht="12.75">
      <c r="B549" s="20"/>
    </row>
    <row r="550" ht="12.75">
      <c r="B550" s="20"/>
    </row>
    <row r="551" ht="12.75">
      <c r="B551" s="20"/>
    </row>
    <row r="552" ht="12.75">
      <c r="B552" s="20"/>
    </row>
    <row r="553" ht="12.75">
      <c r="B553" s="20"/>
    </row>
    <row r="554" ht="12.75">
      <c r="B554" s="20"/>
    </row>
    <row r="555" ht="12.75">
      <c r="B555" s="20"/>
    </row>
    <row r="556" ht="12.75">
      <c r="B556" s="20"/>
    </row>
    <row r="557" ht="12.75">
      <c r="B557" s="20"/>
    </row>
    <row r="558" ht="12.75">
      <c r="B558" s="20"/>
    </row>
    <row r="559" ht="12.75">
      <c r="B559" s="20"/>
    </row>
    <row r="560" ht="12.75">
      <c r="B560" s="20"/>
    </row>
    <row r="561" ht="12.75">
      <c r="B561" s="20"/>
    </row>
    <row r="562" ht="12.75">
      <c r="B562" s="20"/>
    </row>
    <row r="563" ht="12.75">
      <c r="B563" s="20"/>
    </row>
    <row r="564" ht="12.75">
      <c r="B564" s="20"/>
    </row>
    <row r="565" ht="12.75">
      <c r="B565" s="20"/>
    </row>
    <row r="566" ht="12.75">
      <c r="B566" s="20"/>
    </row>
    <row r="567" ht="12.75">
      <c r="B567" s="20"/>
    </row>
    <row r="568" ht="12.75">
      <c r="B568" s="20"/>
    </row>
    <row r="569" ht="12.75">
      <c r="B569" s="20"/>
    </row>
    <row r="570" ht="12.75">
      <c r="B570" s="20"/>
    </row>
    <row r="571" ht="12.75">
      <c r="B571" s="20"/>
    </row>
    <row r="572" ht="12.75">
      <c r="B572" s="20"/>
    </row>
    <row r="573" ht="12.75">
      <c r="B573" s="20"/>
    </row>
    <row r="574" ht="12.75">
      <c r="B574" s="20"/>
    </row>
    <row r="575" ht="12.75">
      <c r="B575" s="20"/>
    </row>
    <row r="576" ht="12.75">
      <c r="B576" s="20"/>
    </row>
    <row r="577" ht="12.75">
      <c r="B577" s="20"/>
    </row>
    <row r="578" ht="12.75">
      <c r="B578" s="20"/>
    </row>
    <row r="579" ht="12.75">
      <c r="B579" s="20"/>
    </row>
    <row r="580" ht="12.75">
      <c r="B580" s="20"/>
    </row>
    <row r="581" ht="12.75">
      <c r="B581" s="20"/>
    </row>
    <row r="582" ht="12.75">
      <c r="B582" s="20"/>
    </row>
    <row r="583" ht="12.75">
      <c r="B583" s="20"/>
    </row>
    <row r="584" ht="12.75">
      <c r="B584" s="20"/>
    </row>
    <row r="585" ht="12.75">
      <c r="B585" s="20"/>
    </row>
    <row r="586" ht="12.75">
      <c r="B586" s="20"/>
    </row>
    <row r="587" ht="12.75">
      <c r="B587" s="20"/>
    </row>
    <row r="588" ht="12.75">
      <c r="B588" s="20"/>
    </row>
    <row r="589" ht="12.75">
      <c r="B589" s="20"/>
    </row>
    <row r="590" ht="12.75">
      <c r="B590" s="20"/>
    </row>
    <row r="591" ht="12.75">
      <c r="B591" s="20"/>
    </row>
    <row r="592" ht="12.75">
      <c r="B592" s="20"/>
    </row>
    <row r="593" ht="12.75">
      <c r="B593" s="20"/>
    </row>
    <row r="594" ht="12.75">
      <c r="B594" s="20"/>
    </row>
    <row r="595" ht="12.75">
      <c r="B595" s="20"/>
    </row>
    <row r="596" ht="12.75">
      <c r="B596" s="20"/>
    </row>
    <row r="597" ht="12.75">
      <c r="B597" s="20"/>
    </row>
    <row r="598" ht="12.75">
      <c r="B598" s="20"/>
    </row>
    <row r="599" ht="12.75">
      <c r="B599" s="20"/>
    </row>
    <row r="600" ht="12.75">
      <c r="B600" s="20"/>
    </row>
    <row r="601" ht="12.75">
      <c r="B601" s="20"/>
    </row>
    <row r="602" ht="12.75">
      <c r="B602" s="20"/>
    </row>
    <row r="603" ht="12.75">
      <c r="B603" s="20"/>
    </row>
    <row r="604" ht="12.75">
      <c r="B604" s="20"/>
    </row>
    <row r="605" ht="12.75">
      <c r="B605" s="20"/>
    </row>
    <row r="606" ht="12.75">
      <c r="B606" s="20"/>
    </row>
    <row r="607" ht="12.75">
      <c r="B607" s="20"/>
    </row>
    <row r="608" ht="12.75">
      <c r="B608" s="20"/>
    </row>
    <row r="609" ht="12.75">
      <c r="B609" s="20"/>
    </row>
    <row r="610" ht="12.75">
      <c r="B610" s="20"/>
    </row>
    <row r="611" ht="12.75">
      <c r="B611" s="20"/>
    </row>
    <row r="612" ht="12.75">
      <c r="B612" s="20"/>
    </row>
    <row r="613" ht="12.75">
      <c r="B613" s="20"/>
    </row>
    <row r="614" ht="12.75">
      <c r="B614" s="20"/>
    </row>
    <row r="615" ht="12.75">
      <c r="B615" s="20"/>
    </row>
    <row r="616" ht="12.75">
      <c r="B616" s="20"/>
    </row>
    <row r="617" ht="12.75">
      <c r="B617" s="20"/>
    </row>
    <row r="618" ht="12.75">
      <c r="B618" s="20"/>
    </row>
    <row r="619" ht="12.75">
      <c r="B619" s="20"/>
    </row>
    <row r="620" ht="12.75">
      <c r="B620" s="20"/>
    </row>
    <row r="621" ht="12.75">
      <c r="B621" s="20"/>
    </row>
    <row r="622" ht="12.75">
      <c r="B622" s="20"/>
    </row>
    <row r="623" ht="12.75">
      <c r="B623" s="20"/>
    </row>
    <row r="624" ht="12.75">
      <c r="B624" s="20"/>
    </row>
    <row r="625" ht="12.75">
      <c r="B625" s="20"/>
    </row>
    <row r="626" ht="12.75">
      <c r="B626" s="20"/>
    </row>
    <row r="627" ht="12.75">
      <c r="B627" s="20"/>
    </row>
    <row r="628" ht="12.75">
      <c r="B628" s="20"/>
    </row>
    <row r="629" ht="12.75">
      <c r="B629" s="20"/>
    </row>
    <row r="630" ht="12.75">
      <c r="B630" s="20"/>
    </row>
    <row r="631" ht="12.75">
      <c r="B631" s="20"/>
    </row>
    <row r="632" ht="12.75">
      <c r="B632" s="20"/>
    </row>
    <row r="633" ht="12.75">
      <c r="B633" s="20"/>
    </row>
    <row r="634" ht="12.75">
      <c r="B634" s="20"/>
    </row>
    <row r="635" ht="12.75">
      <c r="B635" s="20"/>
    </row>
    <row r="636" ht="12.75">
      <c r="B636" s="20"/>
    </row>
    <row r="637" ht="12.75">
      <c r="B637" s="20"/>
    </row>
    <row r="638" ht="12.75">
      <c r="B638" s="20"/>
    </row>
    <row r="639" ht="12.75">
      <c r="B639" s="20"/>
    </row>
    <row r="640" ht="12.75">
      <c r="B640" s="20"/>
    </row>
    <row r="641" ht="12.75">
      <c r="B641" s="20"/>
    </row>
    <row r="642" ht="12.75">
      <c r="B642" s="20"/>
    </row>
    <row r="643" ht="12.75">
      <c r="B643" s="20"/>
    </row>
    <row r="644" ht="12.75">
      <c r="B644" s="20"/>
    </row>
    <row r="645" ht="12.75">
      <c r="B645" s="20"/>
    </row>
    <row r="646" ht="12.75">
      <c r="B646" s="20"/>
    </row>
    <row r="647" ht="12.75">
      <c r="B647" s="20"/>
    </row>
    <row r="648" ht="12.75">
      <c r="B648" s="20"/>
    </row>
    <row r="649" ht="12.75">
      <c r="B649" s="20"/>
    </row>
    <row r="650" ht="12.75">
      <c r="B650" s="20"/>
    </row>
    <row r="651" ht="12.75">
      <c r="B651" s="20"/>
    </row>
    <row r="652" ht="12.75">
      <c r="B652" s="20"/>
    </row>
    <row r="653" ht="12.75">
      <c r="B653" s="20"/>
    </row>
    <row r="654" ht="12.75">
      <c r="B654" s="20"/>
    </row>
    <row r="655" ht="12.75">
      <c r="B655" s="20"/>
    </row>
    <row r="656" ht="12.75">
      <c r="B656" s="20"/>
    </row>
    <row r="657" ht="12.75">
      <c r="B657" s="20"/>
    </row>
    <row r="658" ht="12.75">
      <c r="B658" s="20"/>
    </row>
    <row r="659" ht="12.75">
      <c r="B659" s="20"/>
    </row>
    <row r="660" ht="12.75">
      <c r="B660" s="20"/>
    </row>
    <row r="661" ht="12.75">
      <c r="B661" s="20"/>
    </row>
    <row r="662" ht="12.75">
      <c r="B662" s="20"/>
    </row>
    <row r="663" ht="12.75">
      <c r="B663" s="20"/>
    </row>
    <row r="664" ht="12.75">
      <c r="B664" s="20"/>
    </row>
    <row r="665" ht="12.75">
      <c r="B665" s="20"/>
    </row>
    <row r="666" ht="12.75">
      <c r="B666" s="20"/>
    </row>
    <row r="667" ht="12.75">
      <c r="B667" s="20"/>
    </row>
    <row r="668" ht="12.75">
      <c r="B668" s="20"/>
    </row>
    <row r="669" ht="12.75">
      <c r="B669" s="20"/>
    </row>
    <row r="670" ht="12.75">
      <c r="B670" s="20"/>
    </row>
    <row r="671" ht="12.75">
      <c r="B671" s="20"/>
    </row>
    <row r="672" ht="12.75">
      <c r="B672" s="20"/>
    </row>
    <row r="673" ht="12.75">
      <c r="B673" s="20"/>
    </row>
    <row r="674" ht="12.75">
      <c r="B674" s="20"/>
    </row>
    <row r="675" ht="12.75">
      <c r="B675" s="20"/>
    </row>
    <row r="676" ht="12.75">
      <c r="B676" s="20"/>
    </row>
    <row r="677" ht="12.75">
      <c r="B677" s="20"/>
    </row>
    <row r="678" ht="12.75">
      <c r="B678" s="20"/>
    </row>
    <row r="679" ht="12.75">
      <c r="B679" s="20"/>
    </row>
    <row r="680" ht="12.75">
      <c r="B680" s="20"/>
    </row>
    <row r="681" ht="12.75">
      <c r="B681" s="20"/>
    </row>
    <row r="682" ht="12.75">
      <c r="B682" s="20"/>
    </row>
    <row r="683" ht="12.75">
      <c r="B683" s="20"/>
    </row>
    <row r="684" ht="12.75">
      <c r="B684" s="20"/>
    </row>
    <row r="685" ht="12.75">
      <c r="B685" s="20"/>
    </row>
    <row r="686" ht="12.75">
      <c r="B686" s="20"/>
    </row>
    <row r="687" ht="12.75">
      <c r="B687" s="20"/>
    </row>
    <row r="688" ht="12.75">
      <c r="B688" s="20"/>
    </row>
    <row r="689" ht="12.75">
      <c r="B689" s="20"/>
    </row>
    <row r="690" ht="12.75">
      <c r="B690" s="20"/>
    </row>
    <row r="691" ht="12.75">
      <c r="B691" s="20"/>
    </row>
    <row r="692" ht="12.75">
      <c r="B692" s="20"/>
    </row>
    <row r="693" ht="12.75">
      <c r="B693" s="20"/>
    </row>
    <row r="694" ht="12.75">
      <c r="B694" s="20"/>
    </row>
    <row r="695" ht="12.75">
      <c r="B695" s="20"/>
    </row>
    <row r="696" ht="12.75">
      <c r="B696" s="20"/>
    </row>
    <row r="697" ht="12.75">
      <c r="B697" s="20"/>
    </row>
    <row r="698" ht="12.75">
      <c r="B698" s="20"/>
    </row>
    <row r="699" ht="12.75">
      <c r="B699" s="20"/>
    </row>
    <row r="700" ht="12.75">
      <c r="B700" s="20"/>
    </row>
    <row r="701" ht="12.75">
      <c r="B701" s="20"/>
    </row>
    <row r="702" ht="12.75">
      <c r="B702" s="20"/>
    </row>
    <row r="703" ht="12.75">
      <c r="B703" s="20"/>
    </row>
    <row r="704" ht="12.75">
      <c r="B704" s="20"/>
    </row>
    <row r="705" ht="12.75">
      <c r="B705" s="20"/>
    </row>
    <row r="706" ht="12.75">
      <c r="B706" s="20"/>
    </row>
    <row r="707" ht="12.75">
      <c r="B707" s="20"/>
    </row>
    <row r="708" ht="12.75">
      <c r="B708" s="20"/>
    </row>
    <row r="709" ht="12.75">
      <c r="B709" s="20"/>
    </row>
    <row r="710" ht="12.75">
      <c r="B710" s="20"/>
    </row>
    <row r="711" ht="12.75">
      <c r="B711" s="20"/>
    </row>
    <row r="712" ht="12.75">
      <c r="B712" s="20"/>
    </row>
    <row r="713" ht="12.75">
      <c r="B713" s="20"/>
    </row>
    <row r="714" ht="12.75">
      <c r="B714" s="20"/>
    </row>
    <row r="715" ht="12.75">
      <c r="B715" s="20"/>
    </row>
    <row r="716" ht="12.75">
      <c r="B716" s="20"/>
    </row>
    <row r="717" ht="12.75">
      <c r="B717" s="20"/>
    </row>
    <row r="718" ht="12.75">
      <c r="B718" s="20"/>
    </row>
    <row r="719" ht="12.75">
      <c r="B719" s="20"/>
    </row>
    <row r="720" ht="12.75">
      <c r="B720" s="20"/>
    </row>
    <row r="721" ht="12.75">
      <c r="B721" s="20"/>
    </row>
    <row r="722" ht="12.75">
      <c r="B722" s="20"/>
    </row>
    <row r="723" ht="12.75">
      <c r="B723" s="20"/>
    </row>
    <row r="724" ht="12.75">
      <c r="B724" s="20"/>
    </row>
    <row r="725" ht="12.75">
      <c r="B725" s="20"/>
    </row>
    <row r="726" ht="12.75">
      <c r="B726" s="20"/>
    </row>
    <row r="727" ht="12.75">
      <c r="B727" s="20"/>
    </row>
    <row r="728" ht="12.75">
      <c r="B728" s="20"/>
    </row>
    <row r="729" ht="12.75">
      <c r="B729" s="20"/>
    </row>
    <row r="730" ht="12.75">
      <c r="B730" s="20"/>
    </row>
    <row r="731" ht="12.75">
      <c r="B731" s="20"/>
    </row>
    <row r="732" ht="12.75">
      <c r="B732" s="20"/>
    </row>
    <row r="733" ht="12.75">
      <c r="B733" s="20"/>
    </row>
    <row r="734" ht="12.75">
      <c r="B734" s="20"/>
    </row>
    <row r="735" ht="12.75">
      <c r="B735" s="20"/>
    </row>
    <row r="736" ht="12.75">
      <c r="B736" s="20"/>
    </row>
    <row r="737" ht="12.75">
      <c r="B737" s="20"/>
    </row>
    <row r="738" ht="12.75">
      <c r="B738" s="20"/>
    </row>
    <row r="739" ht="12.75">
      <c r="B739" s="20"/>
    </row>
    <row r="740" ht="12.75">
      <c r="B740" s="20"/>
    </row>
    <row r="741" ht="12.75">
      <c r="B741" s="20"/>
    </row>
    <row r="742" ht="12.75">
      <c r="B742" s="20"/>
    </row>
    <row r="743" ht="12.75">
      <c r="B743" s="20"/>
    </row>
    <row r="744" ht="12.75">
      <c r="B744" s="20"/>
    </row>
    <row r="745" ht="12.75">
      <c r="B745" s="20"/>
    </row>
    <row r="746" ht="12.75">
      <c r="B746" s="20"/>
    </row>
    <row r="747" ht="12.75">
      <c r="B747" s="20"/>
    </row>
    <row r="748" ht="12.75">
      <c r="B748" s="20"/>
    </row>
    <row r="749" ht="12.75">
      <c r="B749" s="20"/>
    </row>
    <row r="750" ht="12.75">
      <c r="B750" s="20"/>
    </row>
    <row r="751" ht="12.75">
      <c r="B751" s="20"/>
    </row>
    <row r="752" ht="12.75">
      <c r="B752" s="20"/>
    </row>
    <row r="753" ht="12.75">
      <c r="B753" s="20"/>
    </row>
    <row r="754" ht="12.75">
      <c r="B754" s="20"/>
    </row>
    <row r="755" ht="12.75">
      <c r="B755" s="20"/>
    </row>
    <row r="756" ht="12.75">
      <c r="B756" s="20"/>
    </row>
    <row r="757" ht="12.75">
      <c r="B757" s="20"/>
    </row>
    <row r="758" ht="12.75">
      <c r="B758" s="20"/>
    </row>
    <row r="759" ht="12.75">
      <c r="B759" s="20"/>
    </row>
    <row r="760" ht="12.75">
      <c r="B760" s="20"/>
    </row>
    <row r="761" ht="12.75">
      <c r="B761" s="20"/>
    </row>
    <row r="762" ht="12.75">
      <c r="B762" s="20"/>
    </row>
    <row r="763" ht="12.75">
      <c r="B763" s="20"/>
    </row>
    <row r="764" ht="12.75">
      <c r="B764" s="20"/>
    </row>
    <row r="765" ht="12.75">
      <c r="B765" s="20"/>
    </row>
    <row r="766" ht="12.75">
      <c r="B766" s="20"/>
    </row>
    <row r="767" ht="12.75">
      <c r="B767" s="20"/>
    </row>
    <row r="768" ht="12.75">
      <c r="B768" s="20"/>
    </row>
    <row r="769" ht="12.75">
      <c r="B769" s="20"/>
    </row>
    <row r="770" ht="12.75">
      <c r="B770" s="20"/>
    </row>
    <row r="771" ht="12.75">
      <c r="B771" s="20"/>
    </row>
    <row r="772" ht="12.75">
      <c r="B772" s="20"/>
    </row>
    <row r="773" ht="12.75">
      <c r="B773" s="20"/>
    </row>
    <row r="774" ht="12.75">
      <c r="B774" s="20"/>
    </row>
    <row r="775" ht="12.75">
      <c r="B775" s="20"/>
    </row>
    <row r="776" ht="12.75">
      <c r="B776" s="20"/>
    </row>
    <row r="777" ht="12.75">
      <c r="B777" s="20"/>
    </row>
    <row r="778" ht="12.75">
      <c r="B778" s="20"/>
    </row>
    <row r="779" ht="12.75">
      <c r="B779" s="20"/>
    </row>
    <row r="780" ht="12.75">
      <c r="B780" s="20"/>
    </row>
    <row r="781" ht="12.75">
      <c r="B781" s="20"/>
    </row>
    <row r="782" ht="12.75">
      <c r="B782" s="20"/>
    </row>
    <row r="783" ht="12.75">
      <c r="B783" s="20"/>
    </row>
    <row r="784" ht="12.75">
      <c r="B784" s="20"/>
    </row>
    <row r="785" ht="12.75">
      <c r="B785" s="20"/>
    </row>
    <row r="786" ht="12.75">
      <c r="B786" s="20"/>
    </row>
    <row r="787" ht="12.75">
      <c r="B787" s="20"/>
    </row>
    <row r="788" ht="12.75">
      <c r="B788" s="20"/>
    </row>
    <row r="789" ht="12.75">
      <c r="B789" s="20"/>
    </row>
    <row r="790" ht="12.75">
      <c r="B790" s="20"/>
    </row>
    <row r="791" ht="12.75">
      <c r="B791" s="20"/>
    </row>
    <row r="792" ht="12.75">
      <c r="B792" s="20"/>
    </row>
    <row r="793" ht="12.75">
      <c r="B793" s="20"/>
    </row>
    <row r="794" ht="12.75">
      <c r="B794" s="20"/>
    </row>
    <row r="795" ht="12.75">
      <c r="B795" s="20"/>
    </row>
    <row r="796" ht="12.75">
      <c r="B796" s="20"/>
    </row>
    <row r="797" ht="12.75">
      <c r="B797" s="20"/>
    </row>
    <row r="798" ht="12.75">
      <c r="B798" s="20"/>
    </row>
    <row r="799" ht="12.75">
      <c r="B799" s="20"/>
    </row>
    <row r="800" ht="12.75">
      <c r="B800" s="20"/>
    </row>
    <row r="801" ht="12.75">
      <c r="B801" s="20"/>
    </row>
    <row r="802" ht="12.75">
      <c r="B802" s="20"/>
    </row>
    <row r="803" ht="12.75">
      <c r="B803" s="20"/>
    </row>
    <row r="804" ht="12.75">
      <c r="B804" s="20"/>
    </row>
    <row r="805" ht="12.75">
      <c r="B805" s="20"/>
    </row>
    <row r="806" ht="12.75">
      <c r="B806" s="20"/>
    </row>
    <row r="807" ht="12.75">
      <c r="B807" s="20"/>
    </row>
    <row r="808" ht="12.75">
      <c r="B808" s="20"/>
    </row>
    <row r="809" ht="12.75">
      <c r="B809" s="20"/>
    </row>
    <row r="810" ht="12.75">
      <c r="B810" s="20"/>
    </row>
    <row r="811" ht="12.75">
      <c r="B811" s="20"/>
    </row>
    <row r="812" ht="12.75">
      <c r="B812" s="20"/>
    </row>
    <row r="813" ht="12.75">
      <c r="B813" s="20"/>
    </row>
    <row r="814" ht="12.75">
      <c r="B814" s="20"/>
    </row>
    <row r="815" ht="12.75">
      <c r="B815" s="20"/>
    </row>
    <row r="816" ht="12.75">
      <c r="B816" s="20"/>
    </row>
    <row r="817" ht="12.75">
      <c r="B817" s="20"/>
    </row>
    <row r="818" ht="12.75">
      <c r="B818" s="20"/>
    </row>
    <row r="819" ht="12.75">
      <c r="B819" s="20"/>
    </row>
    <row r="820" ht="12.75">
      <c r="B820" s="20"/>
    </row>
    <row r="821" ht="12.75">
      <c r="B821" s="20"/>
    </row>
    <row r="822" ht="12.75">
      <c r="B822" s="20"/>
    </row>
    <row r="823" ht="12.75">
      <c r="B823" s="20"/>
    </row>
    <row r="824" ht="12.75">
      <c r="B824" s="20"/>
    </row>
    <row r="825" ht="12.75">
      <c r="B825" s="20"/>
    </row>
    <row r="826" ht="12.75">
      <c r="B826" s="20"/>
    </row>
    <row r="827" ht="12.75">
      <c r="B827" s="20"/>
    </row>
    <row r="828" ht="12.75">
      <c r="B828" s="20"/>
    </row>
    <row r="829" ht="12.75">
      <c r="B829" s="20"/>
    </row>
    <row r="830" ht="12.75">
      <c r="B830" s="20"/>
    </row>
    <row r="831" ht="12.75">
      <c r="B831" s="20"/>
    </row>
    <row r="832" ht="12.75">
      <c r="B832" s="20"/>
    </row>
    <row r="833" ht="12.75">
      <c r="B833" s="20"/>
    </row>
    <row r="834" ht="12.75">
      <c r="B834" s="20"/>
    </row>
    <row r="835" ht="12.75">
      <c r="B835" s="20"/>
    </row>
    <row r="836" ht="12.75">
      <c r="B836" s="20"/>
    </row>
    <row r="837" ht="12.75">
      <c r="B837" s="20"/>
    </row>
    <row r="838" ht="12.75">
      <c r="B838" s="20"/>
    </row>
    <row r="839" ht="12.75">
      <c r="B839" s="20"/>
    </row>
    <row r="840" ht="12.75">
      <c r="B840" s="20"/>
    </row>
    <row r="841" ht="12.75">
      <c r="B841" s="20"/>
    </row>
    <row r="842" ht="12.75">
      <c r="B842" s="20"/>
    </row>
    <row r="843" ht="12.75">
      <c r="B843" s="20"/>
    </row>
    <row r="844" ht="12.75">
      <c r="B844" s="20"/>
    </row>
    <row r="845" ht="12.75">
      <c r="B845" s="20"/>
    </row>
    <row r="846" ht="12.75">
      <c r="B846" s="20"/>
    </row>
    <row r="847" ht="12.75">
      <c r="B847" s="20"/>
    </row>
    <row r="848" ht="12.75">
      <c r="B848" s="20"/>
    </row>
    <row r="849" ht="12.75">
      <c r="B849" s="20"/>
    </row>
    <row r="850" ht="12.75">
      <c r="B850" s="20"/>
    </row>
    <row r="851" ht="12.75">
      <c r="B851" s="20"/>
    </row>
    <row r="852" ht="12.75">
      <c r="B852" s="20"/>
    </row>
    <row r="853" ht="12.75">
      <c r="B853" s="20"/>
    </row>
    <row r="854" ht="12.75">
      <c r="B854" s="20"/>
    </row>
    <row r="855" ht="12.75">
      <c r="B855" s="20"/>
    </row>
    <row r="856" ht="12.75">
      <c r="B856" s="20"/>
    </row>
    <row r="857" ht="12.75">
      <c r="B857" s="20"/>
    </row>
    <row r="858" ht="12.75">
      <c r="B858" s="20"/>
    </row>
    <row r="859" ht="12.75">
      <c r="B859" s="20"/>
    </row>
    <row r="860" ht="12.75">
      <c r="B860" s="20"/>
    </row>
    <row r="861" ht="12.75">
      <c r="B861" s="20"/>
    </row>
    <row r="862" ht="12.75">
      <c r="B862" s="20"/>
    </row>
    <row r="863" ht="12.75">
      <c r="B863" s="20"/>
    </row>
    <row r="864" ht="12.75">
      <c r="B864" s="20"/>
    </row>
    <row r="865" ht="12.75">
      <c r="B865" s="20"/>
    </row>
    <row r="866" ht="12.75">
      <c r="B866" s="20"/>
    </row>
    <row r="867" ht="12.75">
      <c r="B867" s="20"/>
    </row>
    <row r="868" ht="12.75">
      <c r="B868" s="20"/>
    </row>
    <row r="869" ht="12.75">
      <c r="B869" s="20"/>
    </row>
    <row r="870" ht="12.75">
      <c r="B870" s="20"/>
    </row>
    <row r="871" ht="12.75">
      <c r="B871" s="20"/>
    </row>
    <row r="872" ht="12.75">
      <c r="B872" s="20"/>
    </row>
    <row r="873" ht="12.75">
      <c r="B873" s="20"/>
    </row>
    <row r="874" ht="12.75">
      <c r="B874" s="20"/>
    </row>
    <row r="875" ht="12.75">
      <c r="B875" s="20"/>
    </row>
    <row r="876" ht="12.75">
      <c r="B876" s="20"/>
    </row>
    <row r="877" ht="12.75">
      <c r="B877" s="20"/>
    </row>
    <row r="878" ht="12.75">
      <c r="B878" s="20"/>
    </row>
    <row r="879" ht="12.75">
      <c r="B879" s="20"/>
    </row>
    <row r="880" ht="12.75">
      <c r="B880" s="20"/>
    </row>
    <row r="881" ht="12.75">
      <c r="B881" s="20"/>
    </row>
    <row r="882" ht="12.75">
      <c r="B882" s="20"/>
    </row>
    <row r="883" ht="12.75">
      <c r="B883" s="20"/>
    </row>
    <row r="884" ht="12.75">
      <c r="B884" s="20"/>
    </row>
    <row r="885" ht="12.75">
      <c r="B885" s="20"/>
    </row>
    <row r="886" ht="12.75">
      <c r="B886" s="20"/>
    </row>
    <row r="887" ht="12.75">
      <c r="B887" s="20"/>
    </row>
    <row r="888" ht="12.75">
      <c r="B888" s="20"/>
    </row>
    <row r="889" ht="12.75">
      <c r="B889" s="20"/>
    </row>
    <row r="890" ht="12.75">
      <c r="B890" s="20"/>
    </row>
    <row r="891" ht="12.75">
      <c r="B891" s="20"/>
    </row>
    <row r="892" ht="12.75">
      <c r="B892" s="20"/>
    </row>
    <row r="893" ht="12.75">
      <c r="B893" s="20"/>
    </row>
    <row r="894" ht="12.75">
      <c r="B894" s="20"/>
    </row>
    <row r="895" ht="12.75">
      <c r="B895" s="20"/>
    </row>
    <row r="896" ht="12.75">
      <c r="B896" s="20"/>
    </row>
    <row r="897" ht="12.75">
      <c r="B897" s="20"/>
    </row>
    <row r="898" ht="12.75">
      <c r="B898" s="20"/>
    </row>
    <row r="899" ht="12.75">
      <c r="B899" s="20"/>
    </row>
    <row r="900" ht="12.75">
      <c r="B900" s="20"/>
    </row>
    <row r="901" ht="12.75">
      <c r="B901" s="20"/>
    </row>
    <row r="902" ht="12.75">
      <c r="B902" s="20"/>
    </row>
    <row r="903" ht="12.75">
      <c r="B903" s="20"/>
    </row>
    <row r="904" ht="12.75">
      <c r="B904" s="20"/>
    </row>
    <row r="905" ht="12.75">
      <c r="B905" s="20"/>
    </row>
    <row r="906" ht="12.75">
      <c r="B906" s="20"/>
    </row>
    <row r="907" ht="12.75">
      <c r="B907" s="20"/>
    </row>
    <row r="908" ht="12.75">
      <c r="B908" s="20"/>
    </row>
    <row r="909" ht="12.75">
      <c r="B909" s="20"/>
    </row>
    <row r="910" ht="12.75">
      <c r="B910" s="20"/>
    </row>
    <row r="911" ht="12.75">
      <c r="B911" s="20"/>
    </row>
    <row r="912" ht="12.75">
      <c r="B912" s="20"/>
    </row>
    <row r="913" ht="12.75">
      <c r="B913" s="20"/>
    </row>
    <row r="914" ht="12.75">
      <c r="B914" s="20"/>
    </row>
    <row r="915" ht="12.75">
      <c r="B915" s="20"/>
    </row>
    <row r="916" ht="12.75">
      <c r="B916" s="20"/>
    </row>
    <row r="917" ht="12.75">
      <c r="B917" s="20"/>
    </row>
    <row r="918" ht="12.75">
      <c r="B918" s="20"/>
    </row>
    <row r="919" ht="12.75">
      <c r="B919" s="20"/>
    </row>
    <row r="920" ht="12.75">
      <c r="B920" s="20"/>
    </row>
    <row r="921" ht="12.75">
      <c r="B921" s="20"/>
    </row>
    <row r="922" ht="12.75">
      <c r="B922" s="20"/>
    </row>
    <row r="923" ht="12.75">
      <c r="B923" s="20"/>
    </row>
    <row r="924" ht="12.75">
      <c r="B924" s="20"/>
    </row>
    <row r="925" ht="12.75">
      <c r="B925" s="20"/>
    </row>
    <row r="926" ht="12.75">
      <c r="B926" s="20"/>
    </row>
    <row r="927" ht="12.75">
      <c r="B927" s="20"/>
    </row>
    <row r="928" ht="12.75">
      <c r="B928" s="20"/>
    </row>
    <row r="929" ht="12.75">
      <c r="B929" s="20"/>
    </row>
    <row r="930" ht="12.75">
      <c r="B930" s="20"/>
    </row>
    <row r="931" ht="12.75">
      <c r="B931" s="20"/>
    </row>
    <row r="932" ht="12.75">
      <c r="B932" s="20"/>
    </row>
    <row r="933" ht="12.75">
      <c r="B933" s="20"/>
    </row>
    <row r="934" ht="12.75">
      <c r="B934" s="20"/>
    </row>
    <row r="935" ht="12.75">
      <c r="B935" s="20"/>
    </row>
    <row r="936" ht="12.75">
      <c r="B936" s="20"/>
    </row>
    <row r="937" ht="12.75">
      <c r="B937" s="20"/>
    </row>
    <row r="938" ht="12.75">
      <c r="B938" s="20"/>
    </row>
    <row r="939" ht="12.75">
      <c r="B939" s="20"/>
    </row>
    <row r="940" ht="12.75">
      <c r="B940" s="20"/>
    </row>
    <row r="941" ht="12.75">
      <c r="B941" s="20"/>
    </row>
    <row r="942" ht="12.75">
      <c r="B942" s="20"/>
    </row>
    <row r="943" ht="12.75">
      <c r="B943" s="20"/>
    </row>
    <row r="944" ht="12.75">
      <c r="B944" s="20"/>
    </row>
    <row r="945" ht="12.75">
      <c r="B945" s="20"/>
    </row>
    <row r="946" ht="12.75">
      <c r="B946" s="20"/>
    </row>
    <row r="947" ht="12.75">
      <c r="B947" s="20"/>
    </row>
    <row r="948" ht="12.75">
      <c r="B948" s="20"/>
    </row>
    <row r="949" ht="12.75">
      <c r="B949" s="20"/>
    </row>
    <row r="950" ht="12.75">
      <c r="B950" s="20"/>
    </row>
    <row r="951" ht="12.75">
      <c r="B951" s="20"/>
    </row>
    <row r="952" ht="12.75">
      <c r="B952" s="20"/>
    </row>
    <row r="953" ht="12.75">
      <c r="B953" s="20"/>
    </row>
    <row r="954" ht="12.75">
      <c r="B954" s="20"/>
    </row>
    <row r="955" ht="12.75">
      <c r="B955" s="20"/>
    </row>
    <row r="956" ht="12.75">
      <c r="B956" s="20"/>
    </row>
    <row r="957" ht="12.75">
      <c r="B957" s="20"/>
    </row>
    <row r="958" ht="12.75">
      <c r="B958" s="20"/>
    </row>
    <row r="959" ht="12.75">
      <c r="B959" s="20"/>
    </row>
    <row r="960" ht="12.75">
      <c r="B960" s="20"/>
    </row>
    <row r="961" ht="12.75">
      <c r="B961" s="20"/>
    </row>
    <row r="962" ht="12.75">
      <c r="B962" s="20"/>
    </row>
    <row r="963" ht="12.75">
      <c r="B963" s="20"/>
    </row>
    <row r="964" ht="12.75">
      <c r="B964" s="20"/>
    </row>
    <row r="965" ht="12.75">
      <c r="B965" s="20"/>
    </row>
    <row r="966" ht="12.75">
      <c r="B966" s="20"/>
    </row>
    <row r="967" ht="12.75">
      <c r="B967" s="20"/>
    </row>
    <row r="968" ht="12.75">
      <c r="B968" s="20"/>
    </row>
    <row r="969" ht="12.75">
      <c r="B969" s="20"/>
    </row>
    <row r="970" ht="12.75">
      <c r="B970" s="20"/>
    </row>
    <row r="971" ht="12.75">
      <c r="B971" s="20"/>
    </row>
    <row r="972" ht="12.75">
      <c r="B972" s="20"/>
    </row>
    <row r="973" ht="12.75">
      <c r="B973" s="20"/>
    </row>
    <row r="974" ht="12.75">
      <c r="B974" s="20"/>
    </row>
    <row r="975" ht="12.75">
      <c r="B975" s="20"/>
    </row>
    <row r="976" ht="12.75">
      <c r="B976" s="20"/>
    </row>
    <row r="977" ht="12.75">
      <c r="B977" s="20"/>
    </row>
    <row r="978" ht="12.75">
      <c r="B978" s="20"/>
    </row>
    <row r="979" ht="12.75">
      <c r="B979" s="20"/>
    </row>
    <row r="980" ht="12.75">
      <c r="B980" s="20"/>
    </row>
    <row r="981" ht="12.75">
      <c r="B981" s="20"/>
    </row>
    <row r="982" ht="12.75">
      <c r="B982" s="20"/>
    </row>
    <row r="983" ht="12.75">
      <c r="B983" s="20"/>
    </row>
    <row r="984" ht="12.75">
      <c r="B984" s="20"/>
    </row>
    <row r="985" ht="12.75">
      <c r="B985" s="20"/>
    </row>
    <row r="986" ht="12.75">
      <c r="B986" s="20"/>
    </row>
    <row r="987" ht="12.75">
      <c r="B987" s="20"/>
    </row>
    <row r="988" ht="12.75">
      <c r="B988" s="20"/>
    </row>
    <row r="989" ht="12.75">
      <c r="B989" s="20"/>
    </row>
    <row r="990" ht="12.75">
      <c r="B990" s="20"/>
    </row>
    <row r="991" ht="12.75">
      <c r="B991" s="20"/>
    </row>
    <row r="992" ht="12.75">
      <c r="B992" s="20"/>
    </row>
    <row r="993" ht="12.75">
      <c r="B993" s="20"/>
    </row>
    <row r="994" ht="12.75">
      <c r="B994" s="20"/>
    </row>
    <row r="995" ht="12.75">
      <c r="B995" s="20"/>
    </row>
    <row r="996" ht="12.75">
      <c r="B996" s="20"/>
    </row>
    <row r="997" ht="12.75">
      <c r="B997" s="20"/>
    </row>
    <row r="998" ht="12.75">
      <c r="B998" s="20"/>
    </row>
    <row r="999" ht="12.75">
      <c r="B999" s="20"/>
    </row>
    <row r="1000" ht="12.75">
      <c r="B1000" s="20"/>
    </row>
    <row r="1001" ht="12.75">
      <c r="B1001" s="20"/>
    </row>
    <row r="1002" ht="12.75">
      <c r="B1002" s="20"/>
    </row>
    <row r="1003" ht="12.75">
      <c r="B1003" s="20"/>
    </row>
    <row r="1004" ht="12.75">
      <c r="B1004" s="20"/>
    </row>
    <row r="1005" ht="12.75">
      <c r="B1005" s="20"/>
    </row>
    <row r="1006" ht="12.75">
      <c r="B1006" s="20"/>
    </row>
    <row r="1007" ht="12.75">
      <c r="B1007" s="20"/>
    </row>
    <row r="1008" ht="12.75">
      <c r="B1008" s="20"/>
    </row>
    <row r="1009" ht="12.75">
      <c r="B1009" s="20"/>
    </row>
    <row r="1010" ht="12.75">
      <c r="B1010" s="20"/>
    </row>
    <row r="1011" ht="12.75">
      <c r="B1011" s="20"/>
    </row>
    <row r="1012" ht="12.75">
      <c r="B1012" s="20"/>
    </row>
    <row r="1013" ht="12.75">
      <c r="B1013" s="20"/>
    </row>
    <row r="1014" ht="12.75">
      <c r="B1014" s="20"/>
    </row>
    <row r="1015" ht="12.75">
      <c r="B1015" s="20"/>
    </row>
    <row r="1016" ht="12.75">
      <c r="B1016" s="20"/>
    </row>
    <row r="1017" ht="12.75">
      <c r="B1017" s="20"/>
    </row>
    <row r="1018" ht="12.75">
      <c r="B1018" s="20"/>
    </row>
    <row r="1019" ht="12.75">
      <c r="B1019" s="20"/>
    </row>
    <row r="1020" ht="12.75">
      <c r="B1020" s="20"/>
    </row>
    <row r="1021" ht="12.75">
      <c r="B1021" s="20"/>
    </row>
    <row r="1022" ht="12.75">
      <c r="B1022" s="20"/>
    </row>
    <row r="1023" ht="12.75">
      <c r="B1023" s="20"/>
    </row>
    <row r="1024" ht="12.75">
      <c r="B1024" s="20"/>
    </row>
    <row r="1025" ht="12.75">
      <c r="B1025" s="20"/>
    </row>
    <row r="1026" ht="12.75">
      <c r="B1026" s="20"/>
    </row>
    <row r="1027" ht="12.75">
      <c r="B1027" s="20"/>
    </row>
    <row r="1028" ht="12.75">
      <c r="B1028" s="20"/>
    </row>
    <row r="1029" ht="12.75">
      <c r="B1029" s="20"/>
    </row>
    <row r="1030" ht="12.75">
      <c r="B1030" s="20"/>
    </row>
    <row r="1031" ht="12.75">
      <c r="B1031" s="20"/>
    </row>
    <row r="1032" ht="12.75">
      <c r="B1032" s="20"/>
    </row>
    <row r="1033" ht="12.75">
      <c r="B1033" s="20"/>
    </row>
    <row r="1034" ht="12.75">
      <c r="B1034" s="20"/>
    </row>
    <row r="1035" ht="12.75">
      <c r="B1035" s="20"/>
    </row>
    <row r="1036" ht="12.75">
      <c r="B1036" s="20"/>
    </row>
    <row r="1037" ht="12.75">
      <c r="B1037" s="20"/>
    </row>
    <row r="1038" ht="12.75">
      <c r="B1038" s="20"/>
    </row>
    <row r="1039" ht="12.75">
      <c r="B1039" s="20"/>
    </row>
    <row r="1040" ht="12.75">
      <c r="B1040" s="20"/>
    </row>
    <row r="1041" ht="12.75">
      <c r="B1041" s="20"/>
    </row>
    <row r="1042" ht="12.75">
      <c r="B1042" s="20"/>
    </row>
    <row r="1043" ht="12.75">
      <c r="B1043" s="20"/>
    </row>
    <row r="1044" ht="12.75">
      <c r="B1044" s="20"/>
    </row>
    <row r="1045" ht="12.75">
      <c r="B1045" s="20"/>
    </row>
    <row r="1046" ht="12.75">
      <c r="B1046" s="20"/>
    </row>
    <row r="1047" ht="12.75">
      <c r="B1047" s="20"/>
    </row>
    <row r="1048" ht="12.75">
      <c r="B1048" s="20"/>
    </row>
    <row r="1049" ht="12.75">
      <c r="B1049" s="20"/>
    </row>
    <row r="1050" ht="12.75">
      <c r="B1050" s="20"/>
    </row>
    <row r="1051" ht="12.75">
      <c r="B1051" s="20"/>
    </row>
    <row r="1052" ht="12.75">
      <c r="B1052" s="20"/>
    </row>
    <row r="1053" ht="12.75">
      <c r="B1053" s="20"/>
    </row>
    <row r="1054" ht="12.75">
      <c r="B1054" s="20"/>
    </row>
    <row r="1055" ht="12.75">
      <c r="B1055" s="20"/>
    </row>
    <row r="1056" ht="12.75">
      <c r="B1056" s="20"/>
    </row>
    <row r="1057" ht="12.75">
      <c r="B1057" s="20"/>
    </row>
    <row r="1058" ht="12.75">
      <c r="B1058" s="20"/>
    </row>
    <row r="1059" ht="12.75">
      <c r="B1059" s="20"/>
    </row>
    <row r="1060" ht="12.75">
      <c r="B1060" s="20"/>
    </row>
    <row r="1061" ht="12.75">
      <c r="B1061" s="20"/>
    </row>
    <row r="1062" ht="12.75">
      <c r="B1062" s="20"/>
    </row>
    <row r="1063" ht="12.75">
      <c r="B1063" s="20"/>
    </row>
    <row r="1064" ht="12.75">
      <c r="B1064" s="20"/>
    </row>
    <row r="1065" ht="12.75">
      <c r="B1065" s="20"/>
    </row>
    <row r="1066" ht="12.75">
      <c r="B1066" s="20"/>
    </row>
    <row r="1067" ht="12.75">
      <c r="B1067" s="20"/>
    </row>
    <row r="1068" ht="12.75">
      <c r="B1068" s="20"/>
    </row>
    <row r="1069" ht="12.75">
      <c r="B1069" s="20"/>
    </row>
    <row r="1070" ht="12.75">
      <c r="B1070" s="20"/>
    </row>
    <row r="1071" ht="12.75">
      <c r="B1071" s="20"/>
    </row>
    <row r="1072" ht="12.75">
      <c r="B1072" s="20"/>
    </row>
    <row r="1073" ht="12.75">
      <c r="B1073" s="20"/>
    </row>
    <row r="1074" ht="12.75">
      <c r="B1074" s="20"/>
    </row>
    <row r="1075" ht="12.75">
      <c r="B1075" s="20"/>
    </row>
    <row r="1076" ht="12.75">
      <c r="B1076" s="20"/>
    </row>
    <row r="1077" ht="12.75">
      <c r="B1077" s="20"/>
    </row>
    <row r="1078" ht="12.75">
      <c r="B1078" s="20"/>
    </row>
    <row r="1079" ht="12.75">
      <c r="B1079" s="20"/>
    </row>
    <row r="1080" ht="12.75">
      <c r="B1080" s="20"/>
    </row>
    <row r="1081" ht="12.75">
      <c r="B1081" s="20"/>
    </row>
    <row r="1082" ht="12.75">
      <c r="B1082" s="20"/>
    </row>
    <row r="1083" ht="12.75">
      <c r="B1083" s="20"/>
    </row>
    <row r="1084" ht="12.75">
      <c r="B1084" s="20"/>
    </row>
    <row r="1085" ht="12.75">
      <c r="B1085" s="20"/>
    </row>
    <row r="1086" ht="12.75">
      <c r="B1086" s="20"/>
    </row>
    <row r="1087" ht="12.75">
      <c r="B1087" s="20"/>
    </row>
    <row r="1088" ht="12.75">
      <c r="B1088" s="20"/>
    </row>
    <row r="1089" ht="12.75">
      <c r="B1089" s="20"/>
    </row>
    <row r="1090" ht="12.75">
      <c r="B1090" s="20"/>
    </row>
    <row r="1091" ht="12.75">
      <c r="B1091" s="20"/>
    </row>
    <row r="1092" ht="12.75">
      <c r="B1092" s="20"/>
    </row>
    <row r="1093" ht="12.75">
      <c r="B1093" s="20"/>
    </row>
    <row r="1094" ht="12.75">
      <c r="B1094" s="20"/>
    </row>
    <row r="1095" ht="12.75">
      <c r="B1095" s="20"/>
    </row>
    <row r="1096" ht="12.75">
      <c r="B1096" s="20"/>
    </row>
    <row r="1097" ht="12.75">
      <c r="B1097" s="20"/>
    </row>
    <row r="1098" ht="12.75">
      <c r="B1098" s="20"/>
    </row>
    <row r="1099" ht="12.75">
      <c r="B1099" s="20"/>
    </row>
    <row r="1100" ht="12.75">
      <c r="B1100" s="20"/>
    </row>
    <row r="1101" ht="12.75">
      <c r="B1101" s="20"/>
    </row>
    <row r="1102" ht="12.75">
      <c r="B1102" s="20"/>
    </row>
    <row r="1103" ht="12.75">
      <c r="B1103" s="20"/>
    </row>
    <row r="1104" ht="12.75">
      <c r="B1104" s="20"/>
    </row>
    <row r="1105" ht="12.75">
      <c r="B1105" s="20"/>
    </row>
    <row r="1106" ht="12.75">
      <c r="B1106" s="20"/>
    </row>
    <row r="1107" ht="12.75">
      <c r="B1107" s="20"/>
    </row>
    <row r="1108" ht="12.75">
      <c r="B1108" s="20"/>
    </row>
    <row r="1109" ht="12.75">
      <c r="B1109" s="20"/>
    </row>
    <row r="1110" ht="12.75">
      <c r="B1110" s="20"/>
    </row>
    <row r="1111" ht="12.75">
      <c r="B1111" s="20"/>
    </row>
    <row r="1112" ht="12.75">
      <c r="B1112" s="20"/>
    </row>
    <row r="1113" ht="12.75">
      <c r="B1113" s="20"/>
    </row>
    <row r="1114" ht="12.75">
      <c r="B1114" s="20"/>
    </row>
    <row r="1115" ht="12.75">
      <c r="B1115" s="20"/>
    </row>
    <row r="1116" ht="12.75">
      <c r="B1116" s="20"/>
    </row>
    <row r="1117" ht="12.75">
      <c r="B1117" s="20"/>
    </row>
    <row r="1118" ht="12.75">
      <c r="B1118" s="20"/>
    </row>
    <row r="1119" ht="12.75">
      <c r="B1119" s="20"/>
    </row>
    <row r="1120" ht="12.75">
      <c r="B1120" s="20"/>
    </row>
    <row r="1121" ht="12.75">
      <c r="B1121" s="20"/>
    </row>
    <row r="1122" ht="12.75">
      <c r="B1122" s="20"/>
    </row>
    <row r="1123" ht="12.75">
      <c r="B1123" s="20"/>
    </row>
    <row r="1124" ht="12.75">
      <c r="B1124" s="20"/>
    </row>
    <row r="1125" ht="12.75">
      <c r="B1125" s="20"/>
    </row>
    <row r="1126" ht="12.75">
      <c r="B1126" s="20"/>
    </row>
    <row r="1127" ht="12.75">
      <c r="B1127" s="20"/>
    </row>
    <row r="1128" ht="12.75">
      <c r="B1128" s="20"/>
    </row>
    <row r="1129" ht="12.75">
      <c r="B1129" s="20"/>
    </row>
    <row r="1130" ht="12.75">
      <c r="B1130" s="20"/>
    </row>
    <row r="1131" ht="12.75">
      <c r="B1131" s="20"/>
    </row>
    <row r="1132" ht="12.75">
      <c r="B1132" s="20"/>
    </row>
    <row r="1133" ht="12.75">
      <c r="B1133" s="20"/>
    </row>
    <row r="1134" ht="12.75">
      <c r="B1134" s="20"/>
    </row>
    <row r="1135" ht="12.75">
      <c r="B1135" s="20"/>
    </row>
    <row r="1136" ht="12.75">
      <c r="B1136" s="20"/>
    </row>
    <row r="1137" ht="12.75">
      <c r="B1137" s="20"/>
    </row>
    <row r="1138" ht="12.75">
      <c r="B1138" s="20"/>
    </row>
    <row r="1139" ht="12.75">
      <c r="B1139" s="20"/>
    </row>
    <row r="1140" ht="12.75">
      <c r="B1140" s="20"/>
    </row>
    <row r="1141" ht="12.75">
      <c r="B1141" s="20"/>
    </row>
    <row r="1142" ht="12.75">
      <c r="B1142" s="20"/>
    </row>
    <row r="1143" ht="12.75">
      <c r="B1143" s="20"/>
    </row>
    <row r="1144" ht="12.75">
      <c r="B1144" s="20"/>
    </row>
    <row r="1145" ht="12.75">
      <c r="B1145" s="20"/>
    </row>
    <row r="1146" ht="12.75">
      <c r="B1146" s="20"/>
    </row>
    <row r="1147" ht="12.75">
      <c r="B1147" s="20"/>
    </row>
    <row r="1148" ht="12.75">
      <c r="B1148" s="20"/>
    </row>
    <row r="1149" ht="12.75">
      <c r="B1149" s="20"/>
    </row>
    <row r="1150" ht="12.75">
      <c r="B1150" s="20"/>
    </row>
    <row r="1151" ht="12.75">
      <c r="B1151" s="20"/>
    </row>
    <row r="1152" ht="12.75">
      <c r="B1152" s="20"/>
    </row>
    <row r="1153" ht="12.75">
      <c r="B1153" s="20"/>
    </row>
    <row r="1154" ht="12.75">
      <c r="B1154" s="20"/>
    </row>
    <row r="1155" ht="12.75">
      <c r="B1155" s="20"/>
    </row>
    <row r="1156" ht="12.75">
      <c r="B1156" s="20"/>
    </row>
    <row r="1157" ht="12.75">
      <c r="B1157" s="20"/>
    </row>
    <row r="1158" ht="12.75">
      <c r="B1158" s="20"/>
    </row>
    <row r="1159" ht="12.75">
      <c r="B1159" s="20"/>
    </row>
    <row r="1160" ht="12.75">
      <c r="B1160" s="20"/>
    </row>
    <row r="1161" ht="12.75">
      <c r="B1161" s="20"/>
    </row>
    <row r="1162" ht="12.75">
      <c r="B1162" s="20"/>
    </row>
    <row r="1163" ht="12.75">
      <c r="B1163" s="20"/>
    </row>
    <row r="1164" ht="12.75">
      <c r="B1164" s="20"/>
    </row>
    <row r="1165" ht="12.75">
      <c r="B1165" s="20"/>
    </row>
    <row r="1166" ht="12.75">
      <c r="B1166" s="20"/>
    </row>
    <row r="1167" ht="12.75">
      <c r="B1167" s="20"/>
    </row>
    <row r="1168" ht="12.75">
      <c r="B1168" s="20"/>
    </row>
    <row r="1169" ht="12.75">
      <c r="B1169" s="20"/>
    </row>
    <row r="1170" ht="12.75">
      <c r="B1170" s="20"/>
    </row>
    <row r="1171" ht="12.75">
      <c r="B1171" s="20"/>
    </row>
    <row r="1172" ht="12.75">
      <c r="B1172" s="20"/>
    </row>
    <row r="1173" ht="12.75">
      <c r="B1173" s="20"/>
    </row>
    <row r="1174" ht="12.75">
      <c r="B1174" s="20"/>
    </row>
    <row r="1175" ht="12.75">
      <c r="B1175" s="20"/>
    </row>
    <row r="1176" ht="12.75">
      <c r="B1176" s="20"/>
    </row>
    <row r="1177" ht="12.75">
      <c r="B1177" s="20"/>
    </row>
    <row r="1178" ht="12.75">
      <c r="B1178" s="20"/>
    </row>
    <row r="1179" ht="12.75">
      <c r="B1179" s="20"/>
    </row>
    <row r="1180" ht="12.75">
      <c r="B1180" s="20"/>
    </row>
    <row r="1181" ht="12.75">
      <c r="B1181" s="20"/>
    </row>
    <row r="1182" ht="12.75">
      <c r="B1182" s="20"/>
    </row>
    <row r="1183" ht="12.75">
      <c r="B1183" s="20"/>
    </row>
    <row r="1184" ht="12.75">
      <c r="B1184" s="20"/>
    </row>
    <row r="1185" ht="12.75">
      <c r="B1185" s="20"/>
    </row>
    <row r="1186" ht="12.75">
      <c r="B1186" s="20"/>
    </row>
    <row r="1187" ht="12.75">
      <c r="B1187" s="20"/>
    </row>
    <row r="1188" ht="12.75">
      <c r="B1188" s="20"/>
    </row>
    <row r="1189" ht="12.75">
      <c r="B1189" s="20"/>
    </row>
    <row r="1190" ht="12.75">
      <c r="B1190" s="20"/>
    </row>
    <row r="1191" ht="12.75">
      <c r="B1191" s="20"/>
    </row>
    <row r="1192" ht="12.75">
      <c r="B1192" s="20"/>
    </row>
    <row r="1193" ht="12.75">
      <c r="B1193" s="20"/>
    </row>
    <row r="1194" ht="12.75">
      <c r="B1194" s="20"/>
    </row>
    <row r="1195" ht="12.75">
      <c r="B1195" s="20"/>
    </row>
    <row r="1196" ht="12.75">
      <c r="B1196" s="20"/>
    </row>
    <row r="1197" ht="12.75">
      <c r="B1197" s="20"/>
    </row>
    <row r="1198" ht="12.75">
      <c r="B1198" s="20"/>
    </row>
    <row r="1199" ht="12.75">
      <c r="B1199" s="20"/>
    </row>
    <row r="1200" ht="12.75">
      <c r="B1200" s="20"/>
    </row>
    <row r="1201" ht="12.75">
      <c r="B1201" s="20"/>
    </row>
    <row r="1202" ht="12.75">
      <c r="B1202" s="20"/>
    </row>
    <row r="1203" ht="12.75">
      <c r="B1203" s="20"/>
    </row>
    <row r="1204" ht="12.75">
      <c r="B1204" s="20"/>
    </row>
    <row r="1205" ht="12.75">
      <c r="B1205" s="20"/>
    </row>
    <row r="1206" ht="12.75">
      <c r="B1206" s="20"/>
    </row>
    <row r="1207" ht="12.75">
      <c r="B1207" s="20"/>
    </row>
    <row r="1208" ht="12.75">
      <c r="B1208" s="20"/>
    </row>
    <row r="1209" ht="12.75">
      <c r="B1209" s="20"/>
    </row>
    <row r="1210" ht="12.75">
      <c r="B1210" s="20"/>
    </row>
    <row r="1211" ht="12.75">
      <c r="B1211" s="20"/>
    </row>
    <row r="1212" ht="12.75">
      <c r="B1212" s="20"/>
    </row>
    <row r="1213" ht="12.75">
      <c r="B1213" s="20"/>
    </row>
    <row r="1214" ht="12.75">
      <c r="B1214" s="20"/>
    </row>
    <row r="1215" ht="12.75">
      <c r="B1215" s="20"/>
    </row>
    <row r="1216" ht="12.75">
      <c r="B1216" s="20"/>
    </row>
    <row r="1217" ht="12.75">
      <c r="B1217" s="20"/>
    </row>
    <row r="1218" ht="12.75">
      <c r="B1218" s="20"/>
    </row>
    <row r="1219" ht="12.75">
      <c r="B1219" s="20"/>
    </row>
    <row r="1220" ht="12.75">
      <c r="B1220" s="20"/>
    </row>
    <row r="1221" ht="12.75">
      <c r="B1221" s="20"/>
    </row>
    <row r="1222" ht="12.75">
      <c r="B1222" s="20"/>
    </row>
    <row r="1223" ht="12.75">
      <c r="B1223" s="20"/>
    </row>
    <row r="1224" ht="12.75">
      <c r="B1224" s="20"/>
    </row>
    <row r="1225" ht="12.75">
      <c r="B1225" s="20"/>
    </row>
    <row r="1226" ht="12.75">
      <c r="B1226" s="20"/>
    </row>
    <row r="1227" ht="12.75">
      <c r="B1227" s="20"/>
    </row>
    <row r="1228" ht="12.75">
      <c r="B1228" s="20"/>
    </row>
    <row r="1229" ht="12.75">
      <c r="B1229" s="20"/>
    </row>
    <row r="1230" ht="12.75">
      <c r="B1230" s="20"/>
    </row>
    <row r="1231" ht="12.75">
      <c r="B1231" s="20"/>
    </row>
    <row r="1232" ht="12.75">
      <c r="B1232" s="20"/>
    </row>
    <row r="1233" ht="12.75">
      <c r="B1233" s="20"/>
    </row>
    <row r="1234" ht="12.75">
      <c r="B1234" s="20"/>
    </row>
    <row r="1235" ht="12.75">
      <c r="B1235" s="20"/>
    </row>
    <row r="1236" ht="12.75">
      <c r="B1236" s="20"/>
    </row>
    <row r="1237" ht="12.75">
      <c r="B1237" s="20"/>
    </row>
    <row r="1238" ht="12.75">
      <c r="B1238" s="20"/>
    </row>
    <row r="1239" ht="12.75">
      <c r="B1239" s="20"/>
    </row>
    <row r="1240" ht="12.75">
      <c r="B1240" s="20"/>
    </row>
    <row r="1241" ht="12.75">
      <c r="B1241" s="20"/>
    </row>
    <row r="1242" ht="12.75">
      <c r="B1242" s="20"/>
    </row>
    <row r="1243" ht="12.75">
      <c r="B1243" s="20"/>
    </row>
    <row r="1244" ht="12.75">
      <c r="B1244" s="20"/>
    </row>
    <row r="1245" ht="12.75">
      <c r="B1245" s="20"/>
    </row>
    <row r="1246" ht="12.75">
      <c r="B1246" s="20"/>
    </row>
    <row r="1247" ht="12.75">
      <c r="B1247" s="20"/>
    </row>
    <row r="1248" ht="12.75">
      <c r="B1248" s="20"/>
    </row>
    <row r="1249" ht="12.75">
      <c r="B1249" s="20"/>
    </row>
    <row r="1250" ht="12.75">
      <c r="B1250" s="20"/>
    </row>
    <row r="1251" ht="12.75">
      <c r="B1251" s="20"/>
    </row>
    <row r="1252" ht="12.75">
      <c r="B1252" s="20"/>
    </row>
    <row r="1253" ht="12.75">
      <c r="B1253" s="20"/>
    </row>
    <row r="1254" ht="12.75">
      <c r="B1254" s="20"/>
    </row>
    <row r="1255" ht="12.75">
      <c r="B1255" s="20"/>
    </row>
    <row r="1256" ht="12.75">
      <c r="B1256" s="20"/>
    </row>
    <row r="1257" ht="12.75">
      <c r="B1257" s="20"/>
    </row>
    <row r="1258" ht="12.75">
      <c r="B1258" s="20"/>
    </row>
    <row r="1259" ht="12.75">
      <c r="B1259" s="20"/>
    </row>
    <row r="1260" ht="12.75">
      <c r="B1260" s="20"/>
    </row>
    <row r="1261" ht="12.75">
      <c r="B1261" s="20"/>
    </row>
    <row r="1262" ht="12.75">
      <c r="B1262" s="20"/>
    </row>
    <row r="1263" ht="12.75">
      <c r="B1263" s="20"/>
    </row>
    <row r="1264" ht="12.75">
      <c r="B1264" s="20"/>
    </row>
    <row r="1265" ht="12.75">
      <c r="B1265" s="20"/>
    </row>
    <row r="1266" ht="12.75">
      <c r="B1266" s="20"/>
    </row>
    <row r="1267" ht="12.75">
      <c r="B1267" s="20"/>
    </row>
    <row r="1268" ht="12.75">
      <c r="B1268" s="20"/>
    </row>
    <row r="1269" ht="12.75">
      <c r="B1269" s="20"/>
    </row>
    <row r="1270" ht="12.75">
      <c r="B1270" s="20"/>
    </row>
    <row r="1271" ht="12.75">
      <c r="B1271" s="20"/>
    </row>
    <row r="1272" ht="12.75">
      <c r="B1272" s="20"/>
    </row>
    <row r="1273" ht="12.75">
      <c r="B1273" s="20"/>
    </row>
    <row r="1274" ht="12.75">
      <c r="B1274" s="20"/>
    </row>
    <row r="1275" ht="12.75">
      <c r="B1275" s="20"/>
    </row>
    <row r="1276" ht="12.75">
      <c r="B1276" s="20"/>
    </row>
    <row r="1277" ht="12.75">
      <c r="B1277" s="20"/>
    </row>
    <row r="1278" ht="12.75">
      <c r="B1278" s="20"/>
    </row>
    <row r="1279" ht="12.75">
      <c r="B1279" s="20"/>
    </row>
    <row r="1280" ht="12.75">
      <c r="B1280" s="20"/>
    </row>
    <row r="1281" ht="12.75">
      <c r="B1281" s="20"/>
    </row>
    <row r="1282" ht="12.75">
      <c r="B1282" s="20"/>
    </row>
    <row r="1283" ht="12.75">
      <c r="B1283" s="20"/>
    </row>
    <row r="1284" ht="12.75">
      <c r="B1284" s="20"/>
    </row>
    <row r="1285" ht="12.75">
      <c r="B1285" s="20"/>
    </row>
    <row r="1286" ht="12.75">
      <c r="B1286" s="20"/>
    </row>
    <row r="1287" ht="12.75">
      <c r="B1287" s="20"/>
    </row>
    <row r="1288" ht="12.75">
      <c r="B1288" s="20"/>
    </row>
    <row r="1289" ht="12.75">
      <c r="B1289" s="20"/>
    </row>
    <row r="1290" ht="12.75">
      <c r="B1290" s="20"/>
    </row>
    <row r="1291" ht="12.75">
      <c r="B1291" s="20"/>
    </row>
    <row r="1292" ht="12.75">
      <c r="B1292" s="20"/>
    </row>
    <row r="1293" ht="12.75">
      <c r="B1293" s="20"/>
    </row>
    <row r="1294" ht="12.75">
      <c r="B1294" s="20"/>
    </row>
    <row r="1295" ht="12.75">
      <c r="B1295" s="20"/>
    </row>
    <row r="1296" ht="12.75">
      <c r="B1296" s="20"/>
    </row>
    <row r="1297" ht="12.75">
      <c r="B1297" s="20"/>
    </row>
    <row r="1298" ht="12.75">
      <c r="B1298" s="20"/>
    </row>
    <row r="1299" ht="12.75">
      <c r="B1299" s="20"/>
    </row>
    <row r="1300" ht="12.75">
      <c r="B1300" s="20"/>
    </row>
    <row r="1301" ht="12.75">
      <c r="B1301" s="20"/>
    </row>
    <row r="1302" ht="12.75">
      <c r="B1302" s="20"/>
    </row>
    <row r="1303" ht="12.75">
      <c r="B1303" s="20"/>
    </row>
    <row r="1304" ht="12.75">
      <c r="B1304" s="20"/>
    </row>
    <row r="1305" ht="12.75">
      <c r="B1305" s="20"/>
    </row>
    <row r="1306" ht="12.75">
      <c r="B1306" s="20"/>
    </row>
    <row r="1307" ht="12.75">
      <c r="B1307" s="20"/>
    </row>
    <row r="1308" ht="12.75">
      <c r="B1308" s="20"/>
    </row>
    <row r="1309" ht="12.75">
      <c r="B1309" s="20"/>
    </row>
    <row r="1310" ht="12.75">
      <c r="B1310" s="20"/>
    </row>
    <row r="1311" ht="12.75">
      <c r="B1311" s="20"/>
    </row>
    <row r="1312" ht="12.75">
      <c r="B1312" s="20"/>
    </row>
    <row r="1313" ht="12.75">
      <c r="B1313" s="20"/>
    </row>
    <row r="1314" ht="12.75">
      <c r="B1314" s="20"/>
    </row>
    <row r="1315" ht="12.75">
      <c r="B1315" s="20"/>
    </row>
    <row r="1316" ht="12.75">
      <c r="B1316" s="20"/>
    </row>
    <row r="1317" ht="12.75">
      <c r="B1317" s="20"/>
    </row>
    <row r="1318" ht="12.75">
      <c r="B1318" s="20"/>
    </row>
    <row r="1319" ht="12.75">
      <c r="B1319" s="20"/>
    </row>
    <row r="1320" ht="12.75">
      <c r="B1320" s="20"/>
    </row>
    <row r="1321" ht="12.75">
      <c r="B1321" s="20"/>
    </row>
    <row r="1322" ht="12.75">
      <c r="B1322" s="20"/>
    </row>
    <row r="1323" ht="12.75">
      <c r="B1323" s="20"/>
    </row>
    <row r="1324" ht="12.75">
      <c r="B1324" s="20"/>
    </row>
    <row r="1325" ht="12.75">
      <c r="B1325" s="20"/>
    </row>
    <row r="1326" ht="12.75">
      <c r="B1326" s="20"/>
    </row>
    <row r="1327" ht="12.75">
      <c r="B1327" s="20"/>
    </row>
    <row r="1328" ht="12.75">
      <c r="B1328" s="20"/>
    </row>
    <row r="1329" ht="12.75">
      <c r="B1329" s="20"/>
    </row>
    <row r="1330" ht="12.75">
      <c r="B1330" s="20"/>
    </row>
    <row r="1331" ht="12.75">
      <c r="B1331" s="20"/>
    </row>
    <row r="1332" ht="12.75">
      <c r="B1332" s="20"/>
    </row>
    <row r="1333" ht="12.75">
      <c r="B1333" s="20"/>
    </row>
    <row r="1334" ht="12.75">
      <c r="B1334" s="20"/>
    </row>
    <row r="1335" ht="12.75">
      <c r="B1335" s="20"/>
    </row>
    <row r="1336" ht="12.75">
      <c r="B1336" s="20"/>
    </row>
    <row r="1337" ht="12.75">
      <c r="B1337" s="20"/>
    </row>
    <row r="1338" ht="12.75">
      <c r="B1338" s="20"/>
    </row>
    <row r="1339" ht="12.75">
      <c r="B1339" s="20"/>
    </row>
    <row r="1340" ht="12.75">
      <c r="B1340" s="20"/>
    </row>
    <row r="1341" ht="12.75">
      <c r="B1341" s="20"/>
    </row>
    <row r="1342" ht="12.75">
      <c r="B1342" s="20"/>
    </row>
    <row r="1343" ht="12.75">
      <c r="B1343" s="20"/>
    </row>
    <row r="1344" ht="12.75">
      <c r="B1344" s="20"/>
    </row>
    <row r="1345" ht="12.75">
      <c r="B1345" s="20"/>
    </row>
    <row r="1346" ht="12.75">
      <c r="B1346" s="20"/>
    </row>
    <row r="1347" ht="12.75">
      <c r="B1347" s="20"/>
    </row>
    <row r="1348" ht="12.75">
      <c r="B1348" s="20"/>
    </row>
    <row r="1349" ht="12.75">
      <c r="B1349" s="20"/>
    </row>
    <row r="1350" ht="12.75">
      <c r="B1350" s="20"/>
    </row>
    <row r="1351" ht="12.75">
      <c r="B1351" s="20"/>
    </row>
    <row r="1352" ht="12.75">
      <c r="B1352" s="20"/>
    </row>
    <row r="1353" ht="12.75">
      <c r="B1353" s="20"/>
    </row>
    <row r="1354" ht="12.75">
      <c r="B1354" s="20"/>
    </row>
    <row r="1355" ht="12.75">
      <c r="B1355" s="20"/>
    </row>
    <row r="1356" ht="12.75">
      <c r="B1356" s="20"/>
    </row>
    <row r="1357" ht="12.75">
      <c r="B1357" s="20"/>
    </row>
    <row r="1358" ht="12.75">
      <c r="B1358" s="20"/>
    </row>
    <row r="1359" ht="12.75">
      <c r="B1359" s="20"/>
    </row>
    <row r="1360" ht="12.75">
      <c r="B1360" s="20"/>
    </row>
    <row r="1361" ht="12.75">
      <c r="B1361" s="20"/>
    </row>
    <row r="1362" ht="12.75">
      <c r="B1362" s="20"/>
    </row>
    <row r="1363" ht="12.75">
      <c r="B1363" s="20"/>
    </row>
    <row r="1364" ht="12.75">
      <c r="B1364" s="20"/>
    </row>
    <row r="1365" ht="12.75">
      <c r="B1365" s="20"/>
    </row>
    <row r="1366" ht="12.75">
      <c r="B1366" s="20"/>
    </row>
    <row r="1367" ht="12.75">
      <c r="B1367" s="20"/>
    </row>
    <row r="1368" ht="12.75">
      <c r="B1368" s="20"/>
    </row>
    <row r="1369" ht="12.75">
      <c r="B1369" s="20"/>
    </row>
    <row r="1370" ht="12.75">
      <c r="B1370" s="20"/>
    </row>
    <row r="1371" ht="12.75">
      <c r="B1371" s="20"/>
    </row>
    <row r="1372" ht="12.75">
      <c r="B1372" s="20"/>
    </row>
    <row r="1373" ht="12.75">
      <c r="B1373" s="20"/>
    </row>
    <row r="1374" ht="12.75">
      <c r="B1374" s="20"/>
    </row>
    <row r="1375" ht="12.75">
      <c r="B1375" s="20"/>
    </row>
    <row r="1376" ht="12.75">
      <c r="B1376" s="20"/>
    </row>
    <row r="1377" ht="12.75">
      <c r="B1377" s="20"/>
    </row>
    <row r="1378" ht="12.75">
      <c r="B1378" s="20"/>
    </row>
    <row r="1379" ht="12.75">
      <c r="B1379" s="20"/>
    </row>
    <row r="1380" ht="12.75">
      <c r="B1380" s="20"/>
    </row>
    <row r="1381" ht="12.75">
      <c r="B1381" s="20"/>
    </row>
    <row r="1382" ht="12.75">
      <c r="B1382" s="20"/>
    </row>
    <row r="1383" ht="12.75">
      <c r="B1383" s="20"/>
    </row>
    <row r="1384" ht="12.75">
      <c r="B1384" s="20"/>
    </row>
    <row r="1385" ht="12.75">
      <c r="B1385" s="20"/>
    </row>
    <row r="1386" ht="12.75">
      <c r="B1386" s="20"/>
    </row>
    <row r="1387" ht="12.75">
      <c r="B1387" s="20"/>
    </row>
    <row r="1388" ht="12.75">
      <c r="B1388" s="20"/>
    </row>
    <row r="1389" ht="12.75">
      <c r="B1389" s="20"/>
    </row>
    <row r="1390" ht="12.75">
      <c r="B1390" s="20"/>
    </row>
    <row r="1391" ht="12.75">
      <c r="B1391" s="20"/>
    </row>
    <row r="1392" ht="12.75">
      <c r="B1392" s="20"/>
    </row>
    <row r="1393" ht="12.75">
      <c r="B1393" s="20"/>
    </row>
    <row r="1394" ht="12.75">
      <c r="B1394" s="20"/>
    </row>
    <row r="1395" ht="12.75">
      <c r="B1395" s="20"/>
    </row>
    <row r="1396" ht="12.75">
      <c r="B1396" s="20"/>
    </row>
    <row r="1397" ht="12.75">
      <c r="B1397" s="20"/>
    </row>
    <row r="1398" ht="12.75">
      <c r="B1398" s="20"/>
    </row>
    <row r="1399" ht="12.75">
      <c r="B1399" s="20"/>
    </row>
    <row r="1400" ht="12.75">
      <c r="B1400" s="20"/>
    </row>
    <row r="1401" ht="12.75">
      <c r="B1401" s="20"/>
    </row>
    <row r="1402" ht="12.75">
      <c r="B1402" s="20"/>
    </row>
    <row r="1403" ht="12.75">
      <c r="B1403" s="20"/>
    </row>
    <row r="1404" ht="12.75">
      <c r="B1404" s="20"/>
    </row>
    <row r="1405" ht="12.75">
      <c r="B1405" s="20"/>
    </row>
    <row r="1406" ht="12.75">
      <c r="B1406" s="20"/>
    </row>
    <row r="1407" ht="12.75">
      <c r="B1407" s="20"/>
    </row>
    <row r="1408" ht="12.75">
      <c r="B1408" s="20"/>
    </row>
    <row r="1409" ht="12.75">
      <c r="B1409" s="20"/>
    </row>
    <row r="1410" ht="12.75">
      <c r="B1410" s="20"/>
    </row>
    <row r="1411" ht="12.75">
      <c r="B1411" s="20"/>
    </row>
    <row r="1412" ht="12.75">
      <c r="B1412" s="20"/>
    </row>
    <row r="1413" ht="12.75">
      <c r="B1413" s="20"/>
    </row>
    <row r="1414" ht="12.75">
      <c r="B1414" s="20"/>
    </row>
    <row r="1415" ht="12.75">
      <c r="B1415" s="20"/>
    </row>
    <row r="1416" ht="12.75">
      <c r="B1416" s="20"/>
    </row>
    <row r="1417" ht="12.75">
      <c r="B1417" s="20"/>
    </row>
    <row r="1418" ht="12.75">
      <c r="B1418" s="20"/>
    </row>
    <row r="1419" ht="12.75">
      <c r="B1419" s="20"/>
    </row>
    <row r="1420" ht="12.75">
      <c r="B1420" s="20"/>
    </row>
    <row r="1421" ht="12.75">
      <c r="B1421" s="20"/>
    </row>
    <row r="1422" ht="12.75">
      <c r="B1422" s="20"/>
    </row>
    <row r="1423" ht="12.75">
      <c r="B1423" s="20"/>
    </row>
    <row r="1424" ht="12.75">
      <c r="B1424" s="20"/>
    </row>
    <row r="1425" ht="12.75">
      <c r="B1425" s="20"/>
    </row>
    <row r="1426" ht="12.75">
      <c r="B1426" s="20"/>
    </row>
    <row r="1427" ht="12.75">
      <c r="B1427" s="20"/>
    </row>
    <row r="1428" ht="12.75">
      <c r="B1428" s="20"/>
    </row>
    <row r="1429" ht="12.75">
      <c r="B1429" s="20"/>
    </row>
    <row r="1430" ht="12.75">
      <c r="B1430" s="20"/>
    </row>
    <row r="1431" ht="12.75">
      <c r="B1431" s="20"/>
    </row>
    <row r="1432" ht="12.75">
      <c r="B1432" s="20"/>
    </row>
    <row r="1433" ht="12.75">
      <c r="B1433" s="20"/>
    </row>
    <row r="1434" ht="12.75">
      <c r="B1434" s="20"/>
    </row>
    <row r="1435" ht="12.75">
      <c r="B1435" s="20"/>
    </row>
    <row r="1436" ht="12.75">
      <c r="B1436" s="20"/>
    </row>
    <row r="1437" ht="12.75">
      <c r="B1437" s="20"/>
    </row>
    <row r="1438" ht="12.75">
      <c r="B1438" s="20"/>
    </row>
    <row r="1439" ht="12.75">
      <c r="B1439" s="20"/>
    </row>
    <row r="1440" ht="12.75">
      <c r="B1440" s="20"/>
    </row>
    <row r="1441" ht="12.75">
      <c r="B1441" s="20"/>
    </row>
    <row r="1442" ht="12.75">
      <c r="B1442" s="20"/>
    </row>
    <row r="1443" ht="12.75">
      <c r="B1443" s="20"/>
    </row>
    <row r="1444" ht="12.75">
      <c r="B1444" s="20"/>
    </row>
    <row r="1445" ht="12.75">
      <c r="B1445" s="20"/>
    </row>
    <row r="1446" ht="12.75">
      <c r="B1446" s="20"/>
    </row>
    <row r="1447" ht="12.75">
      <c r="B1447" s="20"/>
    </row>
    <row r="1448" ht="12.75">
      <c r="B1448" s="20"/>
    </row>
    <row r="1449" ht="12.75">
      <c r="B1449" s="20"/>
    </row>
    <row r="1450" ht="12.75">
      <c r="B1450" s="20"/>
    </row>
    <row r="1451" ht="12.75">
      <c r="B1451" s="20"/>
    </row>
    <row r="1452" ht="12.75">
      <c r="B1452" s="20"/>
    </row>
    <row r="1453" ht="12.75">
      <c r="B1453" s="20"/>
    </row>
    <row r="1454" ht="12.75">
      <c r="B1454" s="20"/>
    </row>
    <row r="1455" ht="12.75">
      <c r="B1455" s="20"/>
    </row>
    <row r="1456" ht="12.75">
      <c r="B1456" s="20"/>
    </row>
    <row r="1457" ht="12.75">
      <c r="B1457" s="20"/>
    </row>
    <row r="1458" ht="12.75">
      <c r="B1458" s="20"/>
    </row>
    <row r="1459" ht="12.75">
      <c r="B1459" s="20"/>
    </row>
    <row r="1460" ht="12.75">
      <c r="B1460" s="20"/>
    </row>
    <row r="1461" ht="12.75">
      <c r="B1461" s="20"/>
    </row>
    <row r="1462" ht="12.75">
      <c r="B1462" s="20"/>
    </row>
    <row r="1463" ht="12.75">
      <c r="B1463" s="20"/>
    </row>
    <row r="1464" ht="12.75">
      <c r="B1464" s="20"/>
    </row>
    <row r="1465" ht="12.75">
      <c r="B1465" s="20"/>
    </row>
    <row r="1466" ht="12.75">
      <c r="B1466" s="20"/>
    </row>
    <row r="1467" ht="12.75">
      <c r="B1467" s="20"/>
    </row>
    <row r="1468" ht="12.75">
      <c r="B1468" s="20"/>
    </row>
    <row r="1469" ht="12.75">
      <c r="B1469" s="20"/>
    </row>
    <row r="1470" ht="12.75">
      <c r="B1470" s="20"/>
    </row>
    <row r="1471" ht="12.75">
      <c r="B1471" s="20"/>
    </row>
    <row r="1472" ht="12.75">
      <c r="B1472" s="20"/>
    </row>
    <row r="1473" ht="12.75">
      <c r="B1473" s="20"/>
    </row>
    <row r="1474" ht="12.75">
      <c r="B1474" s="20"/>
    </row>
    <row r="1475" ht="12.75">
      <c r="B1475" s="20"/>
    </row>
    <row r="1476" ht="12.75">
      <c r="B1476" s="20"/>
    </row>
    <row r="1477" ht="12.75">
      <c r="B1477" s="20"/>
    </row>
    <row r="1478" ht="12.75">
      <c r="B1478" s="20"/>
    </row>
    <row r="1479" ht="12.75">
      <c r="B1479" s="20"/>
    </row>
    <row r="1480" ht="12.75">
      <c r="B1480" s="20"/>
    </row>
    <row r="1481" ht="12.75">
      <c r="B1481" s="20"/>
    </row>
    <row r="1482" ht="12.75">
      <c r="B1482" s="20"/>
    </row>
    <row r="1483" ht="12.75">
      <c r="B1483" s="20"/>
    </row>
    <row r="1484" ht="12.75">
      <c r="B1484" s="20"/>
    </row>
    <row r="1485" ht="12.75">
      <c r="B1485" s="20"/>
    </row>
    <row r="1486" ht="12.75">
      <c r="B1486" s="20"/>
    </row>
    <row r="1487" ht="12.75">
      <c r="B1487" s="20"/>
    </row>
    <row r="1488" ht="12.75">
      <c r="B1488" s="20"/>
    </row>
    <row r="1489" ht="12.75">
      <c r="B1489" s="20"/>
    </row>
    <row r="1490" ht="12.75">
      <c r="B1490" s="20"/>
    </row>
    <row r="1491" ht="12.75">
      <c r="B1491" s="20"/>
    </row>
    <row r="1492" ht="12.75">
      <c r="B1492" s="20"/>
    </row>
    <row r="1493" ht="12.75">
      <c r="B1493" s="20"/>
    </row>
    <row r="1494" ht="12.75">
      <c r="B1494" s="20"/>
    </row>
    <row r="1495" ht="12.75">
      <c r="B1495" s="20"/>
    </row>
    <row r="1496" ht="12.75">
      <c r="B1496" s="20"/>
    </row>
    <row r="1497" ht="12.75">
      <c r="B1497" s="20"/>
    </row>
    <row r="1498" ht="12.75">
      <c r="B1498" s="20"/>
    </row>
    <row r="1499" ht="12.75">
      <c r="B1499" s="20"/>
    </row>
    <row r="1500" ht="12.75">
      <c r="B1500" s="20"/>
    </row>
    <row r="1501" ht="12.75">
      <c r="B1501" s="20"/>
    </row>
    <row r="1502" ht="12.75">
      <c r="B1502" s="20"/>
    </row>
    <row r="1503" ht="12.75">
      <c r="B1503" s="20"/>
    </row>
    <row r="1504" ht="12.75">
      <c r="B1504" s="20"/>
    </row>
    <row r="1505" ht="12.75">
      <c r="B1505" s="20"/>
    </row>
    <row r="1506" ht="12.75">
      <c r="B1506" s="20"/>
    </row>
    <row r="1507" ht="12.75">
      <c r="B1507" s="20"/>
    </row>
    <row r="1508" ht="12.75">
      <c r="B1508" s="20"/>
    </row>
    <row r="1509" ht="12.75">
      <c r="B1509" s="20"/>
    </row>
    <row r="1510" ht="12.75">
      <c r="B1510" s="20"/>
    </row>
    <row r="1511" ht="12.75">
      <c r="B1511" s="20"/>
    </row>
    <row r="1512" ht="12.75">
      <c r="B1512" s="20"/>
    </row>
    <row r="1513" ht="12.75">
      <c r="B1513" s="20"/>
    </row>
    <row r="1514" ht="12.75">
      <c r="B1514" s="20"/>
    </row>
    <row r="1515" ht="12.75">
      <c r="B1515" s="20"/>
    </row>
    <row r="1516" ht="12.75">
      <c r="B1516" s="20"/>
    </row>
    <row r="1517" ht="12.75">
      <c r="B1517" s="20"/>
    </row>
    <row r="1518" ht="12.75">
      <c r="B1518" s="20"/>
    </row>
    <row r="1519" ht="12.75">
      <c r="B1519" s="20"/>
    </row>
    <row r="1520" ht="12.75">
      <c r="B1520" s="20"/>
    </row>
    <row r="1521" ht="12.75">
      <c r="B1521" s="20"/>
    </row>
    <row r="1522" ht="12.75">
      <c r="B1522" s="20"/>
    </row>
    <row r="1523" ht="12.75">
      <c r="B1523" s="20"/>
    </row>
    <row r="1524" ht="12.75">
      <c r="B1524" s="20"/>
    </row>
    <row r="1525" ht="12.75">
      <c r="B1525" s="20"/>
    </row>
    <row r="1526" ht="12.75">
      <c r="B1526" s="20"/>
    </row>
    <row r="1527" ht="12.75">
      <c r="B1527" s="20"/>
    </row>
    <row r="1528" ht="12.75">
      <c r="B1528" s="20"/>
    </row>
    <row r="1529" ht="12.75">
      <c r="B1529" s="20"/>
    </row>
    <row r="1530" ht="12.75">
      <c r="B1530" s="20"/>
    </row>
    <row r="1531" ht="12.75">
      <c r="B1531" s="20"/>
    </row>
    <row r="1532" ht="12.75">
      <c r="B1532" s="20"/>
    </row>
    <row r="1533" ht="12.75">
      <c r="B1533" s="20"/>
    </row>
    <row r="1534" ht="12.75">
      <c r="B1534" s="20"/>
    </row>
    <row r="1535" ht="12.75">
      <c r="B1535" s="20"/>
    </row>
    <row r="1536" ht="12.75">
      <c r="B1536" s="20"/>
    </row>
    <row r="1537" ht="12.75">
      <c r="B1537" s="20"/>
    </row>
    <row r="1538" ht="12.75">
      <c r="B1538" s="20"/>
    </row>
    <row r="1539" ht="12.75">
      <c r="B1539" s="20"/>
    </row>
    <row r="1540" ht="12.75">
      <c r="B1540" s="20"/>
    </row>
    <row r="1541" ht="12.75">
      <c r="B1541" s="20"/>
    </row>
    <row r="1542" ht="12.75">
      <c r="B1542" s="20"/>
    </row>
    <row r="1543" ht="12.75">
      <c r="B1543" s="20"/>
    </row>
    <row r="1544" ht="12.75">
      <c r="B1544" s="20"/>
    </row>
    <row r="1545" ht="12.75">
      <c r="B1545" s="20"/>
    </row>
    <row r="1546" ht="12.75">
      <c r="B1546" s="20"/>
    </row>
    <row r="1547" ht="12.75">
      <c r="B1547" s="20"/>
    </row>
    <row r="1548" ht="12.75">
      <c r="B1548" s="20"/>
    </row>
    <row r="1549" ht="12.75">
      <c r="B1549" s="20"/>
    </row>
    <row r="1550" ht="12.75">
      <c r="B1550" s="20"/>
    </row>
    <row r="1551" ht="12.75">
      <c r="B1551" s="20"/>
    </row>
    <row r="1552" ht="12.75">
      <c r="B1552" s="20"/>
    </row>
    <row r="1553" ht="12.75">
      <c r="B1553" s="20"/>
    </row>
    <row r="1554" ht="12.75">
      <c r="B1554" s="20"/>
    </row>
    <row r="1555" ht="12.75">
      <c r="B1555" s="20"/>
    </row>
    <row r="1556" ht="12.75">
      <c r="B1556" s="20"/>
    </row>
    <row r="1557" ht="12.75">
      <c r="B1557" s="20"/>
    </row>
    <row r="1558" ht="12.75">
      <c r="B1558" s="20"/>
    </row>
    <row r="1559" ht="12.75">
      <c r="B1559" s="20"/>
    </row>
    <row r="1560" ht="12.75">
      <c r="B1560" s="20"/>
    </row>
    <row r="1561" ht="12.75">
      <c r="B1561" s="20"/>
    </row>
    <row r="1562" ht="12.75">
      <c r="B1562" s="20"/>
    </row>
    <row r="1563" ht="12.75">
      <c r="B1563" s="20"/>
    </row>
    <row r="1564" ht="12.75">
      <c r="B1564" s="20"/>
    </row>
    <row r="1565" ht="12.75">
      <c r="B1565" s="20"/>
    </row>
    <row r="1566" ht="12.75">
      <c r="B1566" s="20"/>
    </row>
    <row r="1567" ht="12.75">
      <c r="B1567" s="20"/>
    </row>
    <row r="1568" ht="12.75">
      <c r="B1568" s="20"/>
    </row>
    <row r="1569" ht="12.75">
      <c r="B1569" s="20"/>
    </row>
    <row r="1570" ht="12.75">
      <c r="B1570" s="20"/>
    </row>
    <row r="1571" ht="12.75">
      <c r="B1571" s="20"/>
    </row>
    <row r="1572" ht="12.75">
      <c r="B1572" s="20"/>
    </row>
    <row r="1573" ht="12.75">
      <c r="B1573" s="20"/>
    </row>
    <row r="1574" ht="12.75">
      <c r="B1574" s="20"/>
    </row>
    <row r="1575" ht="12.75">
      <c r="B1575" s="20"/>
    </row>
    <row r="1576" ht="12.75">
      <c r="B1576" s="20"/>
    </row>
    <row r="1577" ht="12.75">
      <c r="B1577" s="20"/>
    </row>
    <row r="1578" ht="12.75">
      <c r="B1578" s="20"/>
    </row>
    <row r="1579" ht="12.75">
      <c r="B1579" s="20"/>
    </row>
    <row r="1580" ht="12.75">
      <c r="B1580" s="20"/>
    </row>
    <row r="1581" ht="12.75">
      <c r="B1581" s="20"/>
    </row>
    <row r="1582" ht="12.75">
      <c r="B1582" s="20"/>
    </row>
    <row r="1583" ht="12.75">
      <c r="B1583" s="20"/>
    </row>
    <row r="1584" ht="12.75">
      <c r="B1584" s="20"/>
    </row>
    <row r="1585" ht="12.75">
      <c r="B1585" s="20"/>
    </row>
    <row r="1586" ht="12.75">
      <c r="B1586" s="20"/>
    </row>
    <row r="1587" ht="12.75">
      <c r="B1587" s="20"/>
    </row>
    <row r="1588" ht="12.75">
      <c r="B1588" s="20"/>
    </row>
    <row r="1589" ht="12.75">
      <c r="B1589" s="20"/>
    </row>
    <row r="1590" ht="12.75">
      <c r="B1590" s="20"/>
    </row>
    <row r="1591" ht="12.75">
      <c r="B1591" s="20"/>
    </row>
    <row r="1592" ht="12.75">
      <c r="B1592" s="20"/>
    </row>
    <row r="1593" ht="12.75">
      <c r="B1593" s="20"/>
    </row>
    <row r="1594" ht="12.75">
      <c r="B1594" s="20"/>
    </row>
    <row r="1595" ht="12.75">
      <c r="B1595" s="20"/>
    </row>
    <row r="1596" ht="12.75">
      <c r="B1596" s="20"/>
    </row>
    <row r="1597" ht="12.75">
      <c r="B1597" s="20"/>
    </row>
    <row r="1598" ht="12.75">
      <c r="B1598" s="20"/>
    </row>
    <row r="1599" ht="12.75">
      <c r="B1599" s="20"/>
    </row>
    <row r="1600" ht="12.75">
      <c r="B1600" s="20"/>
    </row>
    <row r="1601" ht="12.75">
      <c r="B1601" s="20"/>
    </row>
    <row r="1602" ht="12.75">
      <c r="B1602" s="20"/>
    </row>
    <row r="1603" ht="12.75">
      <c r="B1603" s="20"/>
    </row>
    <row r="1604" ht="12.75">
      <c r="B1604" s="20"/>
    </row>
    <row r="1605" ht="12.75">
      <c r="B1605" s="20"/>
    </row>
    <row r="1606" ht="12.75">
      <c r="B1606" s="20"/>
    </row>
    <row r="1607" ht="12.75">
      <c r="B1607" s="20"/>
    </row>
    <row r="1608" ht="12.75">
      <c r="B1608" s="20"/>
    </row>
    <row r="1609" ht="12.75">
      <c r="B1609" s="20"/>
    </row>
    <row r="1610" ht="12.75">
      <c r="B1610" s="20"/>
    </row>
    <row r="1611" ht="12.75">
      <c r="B1611" s="20"/>
    </row>
    <row r="1612" ht="12.75">
      <c r="B1612" s="20"/>
    </row>
    <row r="1613" ht="12.75">
      <c r="B1613" s="20"/>
    </row>
    <row r="1614" ht="12.75">
      <c r="B1614" s="20"/>
    </row>
    <row r="1615" ht="12.75">
      <c r="B1615" s="20"/>
    </row>
    <row r="1616" ht="12.75">
      <c r="B1616" s="20"/>
    </row>
    <row r="1617" ht="12.75">
      <c r="B1617" s="20"/>
    </row>
    <row r="1618" ht="12.75">
      <c r="B1618" s="20"/>
    </row>
    <row r="1619" ht="12.75">
      <c r="B1619" s="20"/>
    </row>
    <row r="1620" ht="12.75">
      <c r="B1620" s="20"/>
    </row>
    <row r="1621" ht="12.75">
      <c r="B1621" s="20"/>
    </row>
    <row r="1622" ht="12.75">
      <c r="B1622" s="20"/>
    </row>
    <row r="1623" ht="12.75">
      <c r="B1623" s="20"/>
    </row>
    <row r="1624" ht="12.75">
      <c r="B1624" s="20"/>
    </row>
    <row r="1625" ht="12.75">
      <c r="B1625" s="20"/>
    </row>
    <row r="1626" ht="12.75">
      <c r="B1626" s="20"/>
    </row>
    <row r="1627" ht="12.75">
      <c r="B1627" s="20"/>
    </row>
    <row r="1628" ht="12.75">
      <c r="B1628" s="20"/>
    </row>
    <row r="1629" ht="12.75">
      <c r="B1629" s="20"/>
    </row>
    <row r="1630" ht="12.75">
      <c r="B1630" s="20"/>
    </row>
    <row r="1631" ht="12.75">
      <c r="B1631" s="20"/>
    </row>
    <row r="1632" ht="12.75">
      <c r="B1632" s="20"/>
    </row>
    <row r="1633" ht="12.75">
      <c r="B1633" s="20"/>
    </row>
    <row r="1634" ht="12.75">
      <c r="B1634" s="20"/>
    </row>
    <row r="1635" ht="12.75">
      <c r="B1635" s="20"/>
    </row>
    <row r="1636" ht="12.75">
      <c r="B1636" s="20"/>
    </row>
    <row r="1637" ht="12.75">
      <c r="B1637" s="20"/>
    </row>
    <row r="1638" ht="12.75">
      <c r="B1638" s="20"/>
    </row>
    <row r="1639" ht="12.75">
      <c r="B1639" s="20"/>
    </row>
    <row r="1640" ht="12.75">
      <c r="B1640" s="20"/>
    </row>
    <row r="1641" ht="12.75">
      <c r="B1641" s="20"/>
    </row>
    <row r="1642" ht="12.75">
      <c r="B1642" s="20"/>
    </row>
    <row r="1643" ht="12.75">
      <c r="B1643" s="20"/>
    </row>
    <row r="1644" ht="12.75">
      <c r="B1644" s="20"/>
    </row>
    <row r="1645" ht="12.75">
      <c r="B1645" s="20"/>
    </row>
    <row r="1646" ht="12.75">
      <c r="B1646" s="20"/>
    </row>
    <row r="1647" ht="12.75">
      <c r="B1647" s="20"/>
    </row>
    <row r="1648" ht="12.75">
      <c r="B1648" s="20"/>
    </row>
    <row r="1649" ht="12.75">
      <c r="B1649" s="20"/>
    </row>
    <row r="1650" ht="12.75">
      <c r="B1650" s="20"/>
    </row>
    <row r="1651" ht="12.75">
      <c r="B1651" s="20"/>
    </row>
    <row r="1652" ht="12.75">
      <c r="B1652" s="20"/>
    </row>
    <row r="1653" ht="12.75">
      <c r="B1653" s="20"/>
    </row>
    <row r="1654" ht="12.75">
      <c r="B1654" s="20"/>
    </row>
    <row r="1655" ht="12.75">
      <c r="B1655" s="20"/>
    </row>
    <row r="1656" ht="12.75">
      <c r="B1656" s="20"/>
    </row>
    <row r="1657" ht="12.75">
      <c r="B1657" s="20"/>
    </row>
    <row r="1658" ht="12.75">
      <c r="B1658" s="20"/>
    </row>
    <row r="1659" ht="12.75">
      <c r="B1659" s="20"/>
    </row>
    <row r="1660" ht="12.75">
      <c r="B1660" s="20"/>
    </row>
    <row r="1661" ht="12.75">
      <c r="B1661" s="20"/>
    </row>
    <row r="1662" ht="12.75">
      <c r="B1662" s="20"/>
    </row>
    <row r="1663" ht="12.75">
      <c r="B1663" s="20"/>
    </row>
    <row r="1664" ht="12.75">
      <c r="B1664" s="20"/>
    </row>
    <row r="1665" ht="12.75">
      <c r="B1665" s="20"/>
    </row>
    <row r="1666" ht="12.75">
      <c r="B1666" s="20"/>
    </row>
    <row r="1667" ht="12.75">
      <c r="B1667" s="20"/>
    </row>
    <row r="1668" ht="12.75">
      <c r="B1668" s="20"/>
    </row>
    <row r="1669" ht="12.75">
      <c r="B1669" s="20"/>
    </row>
    <row r="1670" ht="12.75">
      <c r="B1670" s="20"/>
    </row>
    <row r="1671" ht="12.75">
      <c r="B1671" s="20"/>
    </row>
    <row r="1672" ht="12.75">
      <c r="B1672" s="20"/>
    </row>
    <row r="1673" ht="12.75">
      <c r="B1673" s="20"/>
    </row>
    <row r="1674" ht="12.75">
      <c r="B1674" s="20"/>
    </row>
    <row r="1675" ht="12.75">
      <c r="B1675" s="20"/>
    </row>
    <row r="1676" ht="12.75">
      <c r="B1676" s="20"/>
    </row>
    <row r="1677" ht="12.75">
      <c r="B1677" s="20"/>
    </row>
    <row r="1678" ht="12.75">
      <c r="B1678" s="20"/>
    </row>
    <row r="1679" ht="12.75">
      <c r="B1679" s="20"/>
    </row>
    <row r="1680" ht="12.75">
      <c r="B1680" s="20"/>
    </row>
    <row r="1681" ht="12.75">
      <c r="B1681" s="20"/>
    </row>
    <row r="1682" ht="12.75">
      <c r="B1682" s="20"/>
    </row>
    <row r="1683" ht="12.75">
      <c r="B1683" s="20"/>
    </row>
    <row r="1684" ht="12.75">
      <c r="B1684" s="20"/>
    </row>
    <row r="1685" ht="12.75">
      <c r="B1685" s="20"/>
    </row>
    <row r="1686" ht="12.75">
      <c r="B1686" s="20"/>
    </row>
    <row r="1687" ht="12.75">
      <c r="B1687" s="20"/>
    </row>
    <row r="1688" ht="12.75">
      <c r="B1688" s="20"/>
    </row>
    <row r="1689" ht="12.75">
      <c r="B1689" s="20"/>
    </row>
    <row r="1690" ht="12.75">
      <c r="B1690" s="20"/>
    </row>
    <row r="1691" ht="12.75">
      <c r="B1691" s="20"/>
    </row>
    <row r="1692" ht="12.75">
      <c r="B1692" s="20"/>
    </row>
    <row r="1693" ht="12.75">
      <c r="B1693" s="20"/>
    </row>
    <row r="1694" ht="12.75">
      <c r="B1694" s="20"/>
    </row>
    <row r="1695" ht="12.75">
      <c r="B1695" s="20"/>
    </row>
    <row r="1696" ht="12.75">
      <c r="B1696" s="20"/>
    </row>
    <row r="1697" ht="12.75">
      <c r="B1697" s="20"/>
    </row>
    <row r="1698" ht="12.75">
      <c r="B1698" s="20"/>
    </row>
    <row r="1699" ht="12.75">
      <c r="B1699" s="20"/>
    </row>
    <row r="1700" ht="12.75">
      <c r="B1700" s="20"/>
    </row>
    <row r="1701" ht="12.75">
      <c r="B1701" s="20"/>
    </row>
    <row r="1702" ht="12.75">
      <c r="B1702" s="20"/>
    </row>
    <row r="1703" ht="12.75">
      <c r="B1703" s="20"/>
    </row>
    <row r="1704" ht="12.75">
      <c r="B1704" s="20"/>
    </row>
    <row r="1705" ht="12.75">
      <c r="B1705" s="20"/>
    </row>
    <row r="1706" ht="12.75">
      <c r="B1706" s="20"/>
    </row>
    <row r="1707" ht="12.75">
      <c r="B1707" s="20"/>
    </row>
    <row r="1708" ht="12.75">
      <c r="B1708" s="20"/>
    </row>
    <row r="1709" ht="12.75">
      <c r="B1709" s="20"/>
    </row>
    <row r="1710" ht="12.75">
      <c r="B1710" s="20"/>
    </row>
    <row r="1711" ht="12.75">
      <c r="B1711" s="20"/>
    </row>
    <row r="1712" ht="12.75">
      <c r="B1712" s="20"/>
    </row>
    <row r="1713" ht="12.75">
      <c r="B1713" s="20"/>
    </row>
    <row r="1714" ht="12.75">
      <c r="B1714" s="20"/>
    </row>
    <row r="1715" ht="12.75">
      <c r="B1715" s="20"/>
    </row>
    <row r="1716" ht="12.75">
      <c r="B1716" s="20"/>
    </row>
    <row r="1717" ht="12.75">
      <c r="B1717" s="20"/>
    </row>
    <row r="1718" ht="12.75">
      <c r="B1718" s="20"/>
    </row>
    <row r="1719" ht="12.75">
      <c r="B1719" s="20"/>
    </row>
    <row r="1720" ht="12.75">
      <c r="B1720" s="20"/>
    </row>
    <row r="1721" ht="12.75">
      <c r="B1721" s="20"/>
    </row>
    <row r="1722" ht="12.75">
      <c r="B1722" s="20"/>
    </row>
    <row r="1723" ht="12.75">
      <c r="B1723" s="20"/>
    </row>
    <row r="1724" ht="12.75">
      <c r="B1724" s="20"/>
    </row>
    <row r="1725" ht="12.75">
      <c r="B1725" s="20"/>
    </row>
    <row r="1726" ht="12.75">
      <c r="B1726" s="20"/>
    </row>
    <row r="1727" ht="12.75">
      <c r="B1727" s="20"/>
    </row>
    <row r="1728" ht="12.75">
      <c r="B1728" s="20"/>
    </row>
    <row r="1729" ht="12.75">
      <c r="B1729" s="20"/>
    </row>
    <row r="1730" ht="12.75">
      <c r="B1730" s="20"/>
    </row>
    <row r="1731" ht="12.75">
      <c r="B1731" s="20"/>
    </row>
    <row r="1732" ht="12.75">
      <c r="B1732" s="20"/>
    </row>
    <row r="1733" ht="12.75">
      <c r="B1733" s="20"/>
    </row>
    <row r="1734" ht="12.75">
      <c r="B1734" s="20"/>
    </row>
    <row r="1735" ht="12.75">
      <c r="B1735" s="20"/>
    </row>
    <row r="1736" ht="12.75">
      <c r="B1736" s="20"/>
    </row>
    <row r="1737" ht="12.75">
      <c r="B1737" s="20"/>
    </row>
    <row r="1738" ht="12.75">
      <c r="B1738" s="20"/>
    </row>
    <row r="1739" ht="12.75">
      <c r="B1739" s="20"/>
    </row>
    <row r="1740" ht="12.75">
      <c r="B1740" s="20"/>
    </row>
    <row r="1741" ht="12.75">
      <c r="B1741" s="20"/>
    </row>
    <row r="1742" ht="12.75">
      <c r="B1742" s="20"/>
    </row>
    <row r="1743" ht="12.75">
      <c r="B1743" s="20"/>
    </row>
    <row r="1744" ht="12.75">
      <c r="B1744" s="20"/>
    </row>
    <row r="1745" ht="12.75">
      <c r="B1745" s="20"/>
    </row>
    <row r="1746" ht="12.75">
      <c r="B1746" s="20"/>
    </row>
    <row r="1747" ht="12.75">
      <c r="B1747" s="20"/>
    </row>
    <row r="1748" ht="12.75">
      <c r="B1748" s="20"/>
    </row>
    <row r="1749" ht="12.75">
      <c r="B1749" s="20"/>
    </row>
    <row r="1750" ht="12.75">
      <c r="B1750" s="20"/>
    </row>
    <row r="1751" ht="12.75">
      <c r="B1751" s="20"/>
    </row>
    <row r="1752" ht="12.75">
      <c r="B1752" s="20"/>
    </row>
    <row r="1753" ht="12.75">
      <c r="B1753" s="20"/>
    </row>
    <row r="1754" ht="12.75">
      <c r="B1754" s="20"/>
    </row>
    <row r="1755" ht="12.75">
      <c r="B1755" s="20"/>
    </row>
    <row r="1756" ht="12.75">
      <c r="B1756" s="20"/>
    </row>
    <row r="1757" ht="12.75">
      <c r="B1757" s="20"/>
    </row>
    <row r="1758" ht="12.75">
      <c r="B1758" s="20"/>
    </row>
    <row r="1759" ht="12.75">
      <c r="B1759" s="20"/>
    </row>
    <row r="1760" ht="12.75">
      <c r="B1760" s="20"/>
    </row>
    <row r="1761" ht="12.75">
      <c r="B1761" s="20"/>
    </row>
    <row r="1762" ht="12.75">
      <c r="B1762" s="20"/>
    </row>
    <row r="1763" ht="12.75">
      <c r="B1763" s="20"/>
    </row>
    <row r="1764" ht="12.75">
      <c r="B1764" s="20"/>
    </row>
    <row r="1765" ht="12.75">
      <c r="B1765" s="20"/>
    </row>
    <row r="1766" ht="12.75">
      <c r="B1766" s="20"/>
    </row>
    <row r="1767" ht="12.75">
      <c r="B1767" s="20"/>
    </row>
    <row r="1768" ht="12.75">
      <c r="B1768" s="20"/>
    </row>
    <row r="1769" ht="12.75">
      <c r="B1769" s="20"/>
    </row>
    <row r="1770" ht="12.75">
      <c r="B1770" s="20"/>
    </row>
    <row r="1771" ht="12.75">
      <c r="B1771" s="20"/>
    </row>
    <row r="1772" ht="12.75">
      <c r="B1772" s="20"/>
    </row>
    <row r="1773" ht="12.75">
      <c r="B1773" s="20"/>
    </row>
    <row r="1774" ht="12.75">
      <c r="B1774" s="20"/>
    </row>
    <row r="1775" ht="12.75">
      <c r="B1775" s="20"/>
    </row>
    <row r="1776" ht="12.75">
      <c r="B1776" s="20"/>
    </row>
    <row r="1777" ht="12.75">
      <c r="B1777" s="20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ETAPA</dc:creator>
  <cp:keywords/>
  <dc:description/>
  <cp:lastModifiedBy>Andres Caguana</cp:lastModifiedBy>
  <cp:lastPrinted>2021-11-29T13:58:56Z</cp:lastPrinted>
  <dcterms:created xsi:type="dcterms:W3CDTF">2003-07-22T17:07:51Z</dcterms:created>
  <dcterms:modified xsi:type="dcterms:W3CDTF">2021-12-08T02:29:58Z</dcterms:modified>
  <cp:category/>
  <cp:version/>
  <cp:contentType/>
  <cp:contentStatus/>
</cp:coreProperties>
</file>